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gyzo\Documents\HIVATAL-TK\TESTÜLETI ANYAGOK\Testületi 2023-02-23\"/>
    </mc:Choice>
  </mc:AlternateContent>
  <bookViews>
    <workbookView xWindow="0" yWindow="0" windowWidth="23040" windowHeight="8796"/>
  </bookViews>
  <sheets>
    <sheet name="Telephely" sheetId="4" r:id="rId1"/>
    <sheet name="Bölcsöde" sheetId="3" r:id="rId2"/>
    <sheet name="Polg.Hiv" sheetId="5" r:id="rId3"/>
    <sheet name="Művelődési ház" sheetId="9" r:id="rId4"/>
    <sheet name="Hevessy park" sheetId="10" r:id="rId5"/>
    <sheet name="Óvodák" sheetId="6" r:id="rId6"/>
    <sheet name="Orvosi rendelő,egészségház" sheetId="7" r:id="rId7"/>
    <sheet name="Zöldterületek, sportcsarnok" sheetId="8" r:id="rId8"/>
    <sheet name="Munka2" sheetId="2" r:id="rId9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R5" i="4"/>
  <c r="P5" i="4"/>
  <c r="U7" i="4"/>
  <c r="D7" i="4" s="1"/>
  <c r="U6" i="4"/>
  <c r="U5" i="4" s="1"/>
  <c r="D13" i="4"/>
  <c r="D61" i="8"/>
  <c r="D72" i="4"/>
  <c r="D63" i="4"/>
  <c r="D5" i="4" l="1"/>
  <c r="D61" i="4" s="1"/>
  <c r="D9" i="4"/>
  <c r="D8" i="4"/>
  <c r="D5" i="10"/>
  <c r="D61" i="10" s="1"/>
  <c r="D22" i="10"/>
  <c r="D17" i="10"/>
  <c r="D13" i="10"/>
  <c r="D5" i="9"/>
  <c r="D22" i="9"/>
  <c r="D13" i="9"/>
  <c r="D17" i="9"/>
  <c r="D61" i="9" s="1"/>
  <c r="O5" i="4"/>
  <c r="O7" i="4"/>
  <c r="H5" i="4"/>
  <c r="H7" i="4"/>
  <c r="T5" i="4"/>
  <c r="T7" i="4"/>
  <c r="S5" i="4"/>
  <c r="Q5" i="4"/>
  <c r="Q7" i="4"/>
  <c r="N7" i="4"/>
  <c r="N6" i="4"/>
  <c r="N5" i="4" s="1"/>
  <c r="M7" i="4"/>
  <c r="M5" i="4" s="1"/>
  <c r="L7" i="4"/>
  <c r="L6" i="4"/>
  <c r="L5" i="4" s="1"/>
  <c r="K7" i="4"/>
  <c r="I6" i="4"/>
  <c r="K6" i="4"/>
  <c r="K5" i="4" s="1"/>
  <c r="D34" i="4"/>
  <c r="J7" i="4"/>
  <c r="J6" i="4"/>
  <c r="J5" i="4" s="1"/>
  <c r="D32" i="4"/>
  <c r="I7" i="4"/>
  <c r="I5" i="4" s="1"/>
  <c r="G6" i="4"/>
  <c r="G5" i="4" s="1"/>
  <c r="F7" i="4"/>
  <c r="D21" i="8"/>
  <c r="D51" i="8"/>
  <c r="D50" i="8"/>
  <c r="D59" i="4"/>
  <c r="D22" i="8"/>
  <c r="D29" i="4"/>
  <c r="D20" i="8"/>
  <c r="D5" i="8"/>
  <c r="D17" i="8"/>
  <c r="D13" i="8"/>
  <c r="D22" i="7"/>
  <c r="D13" i="7"/>
  <c r="D17" i="7"/>
  <c r="D5" i="7"/>
  <c r="D61" i="7" s="1"/>
  <c r="D13" i="6"/>
  <c r="D22" i="6"/>
  <c r="D17" i="6"/>
  <c r="D5" i="6"/>
  <c r="D61" i="6" s="1"/>
  <c r="D22" i="5"/>
  <c r="D13" i="5"/>
  <c r="D61" i="5" s="1"/>
  <c r="D5" i="5"/>
  <c r="D17" i="5"/>
  <c r="D10" i="4"/>
  <c r="D49" i="4"/>
  <c r="D58" i="4"/>
  <c r="D26" i="4"/>
  <c r="D30" i="4"/>
  <c r="D17" i="4"/>
  <c r="D24" i="4"/>
  <c r="D22" i="4" s="1"/>
  <c r="D13" i="3"/>
  <c r="D22" i="3"/>
  <c r="D17" i="3"/>
  <c r="D5" i="3"/>
  <c r="D61" i="3" s="1"/>
  <c r="F5" i="4" l="1"/>
  <c r="F55" i="2"/>
  <c r="G40" i="2"/>
  <c r="F40" i="2"/>
  <c r="F39" i="2"/>
  <c r="F38" i="2"/>
  <c r="Q37" i="2"/>
  <c r="P37" i="2"/>
  <c r="O37" i="2"/>
  <c r="N37" i="2"/>
  <c r="M37" i="2"/>
  <c r="L37" i="2"/>
  <c r="K37" i="2"/>
  <c r="J37" i="2"/>
  <c r="I37" i="2"/>
  <c r="H37" i="2"/>
  <c r="G37" i="2"/>
  <c r="F37" i="2"/>
  <c r="F73" i="2" s="1"/>
  <c r="F36" i="2"/>
  <c r="F35" i="2"/>
  <c r="F34" i="2" s="1"/>
  <c r="Q34" i="2"/>
  <c r="P34" i="2"/>
  <c r="O34" i="2"/>
  <c r="N34" i="2"/>
  <c r="M34" i="2"/>
  <c r="L34" i="2"/>
  <c r="K34" i="2"/>
  <c r="J34" i="2"/>
  <c r="I34" i="2"/>
  <c r="H34" i="2"/>
  <c r="G33" i="2"/>
  <c r="F33" i="2" s="1"/>
  <c r="F32" i="2"/>
  <c r="F31" i="2"/>
  <c r="Q30" i="2"/>
  <c r="P30" i="2"/>
  <c r="O30" i="2"/>
  <c r="O15" i="2" s="1"/>
  <c r="O43" i="2" s="1"/>
  <c r="N30" i="2"/>
  <c r="M30" i="2"/>
  <c r="L30" i="2"/>
  <c r="K30" i="2"/>
  <c r="K15" i="2" s="1"/>
  <c r="K43" i="2" s="1"/>
  <c r="J30" i="2"/>
  <c r="I30" i="2"/>
  <c r="H30" i="2"/>
  <c r="G30" i="2"/>
  <c r="Q29" i="2"/>
  <c r="Q23" i="2" s="1"/>
  <c r="G29" i="2"/>
  <c r="F28" i="2"/>
  <c r="G27" i="2"/>
  <c r="F27" i="2"/>
  <c r="G26" i="2"/>
  <c r="F26" i="2"/>
  <c r="J25" i="2"/>
  <c r="I25" i="2"/>
  <c r="F25" i="2" s="1"/>
  <c r="F24" i="2"/>
  <c r="P23" i="2"/>
  <c r="O23" i="2"/>
  <c r="N23" i="2"/>
  <c r="M23" i="2"/>
  <c r="K23" i="2"/>
  <c r="J23" i="2"/>
  <c r="H23" i="2"/>
  <c r="G22" i="2"/>
  <c r="F22" i="2"/>
  <c r="F21" i="2"/>
  <c r="P20" i="2"/>
  <c r="O20" i="2"/>
  <c r="M20" i="2"/>
  <c r="M17" i="2" s="1"/>
  <c r="M15" i="2" s="1"/>
  <c r="M43" i="2" s="1"/>
  <c r="I20" i="2"/>
  <c r="F20" i="2"/>
  <c r="F19" i="2"/>
  <c r="F18" i="2"/>
  <c r="Q17" i="2"/>
  <c r="P17" i="2"/>
  <c r="O17" i="2"/>
  <c r="N17" i="2"/>
  <c r="L17" i="2"/>
  <c r="L29" i="2" s="1"/>
  <c r="L23" i="2" s="1"/>
  <c r="L15" i="2" s="1"/>
  <c r="K17" i="2"/>
  <c r="J17" i="2"/>
  <c r="I17" i="2"/>
  <c r="H17" i="2"/>
  <c r="G17" i="2"/>
  <c r="F17" i="2"/>
  <c r="F72" i="2" s="1"/>
  <c r="F71" i="2" s="1"/>
  <c r="P15" i="2"/>
  <c r="N15" i="2"/>
  <c r="J15" i="2"/>
  <c r="H15" i="2"/>
  <c r="F14" i="2"/>
  <c r="F13" i="2"/>
  <c r="F12" i="2"/>
  <c r="F11" i="2"/>
  <c r="F10" i="2"/>
  <c r="F9" i="2"/>
  <c r="Q8" i="2"/>
  <c r="P8" i="2"/>
  <c r="P43" i="2" s="1"/>
  <c r="O8" i="2"/>
  <c r="N8" i="2"/>
  <c r="N43" i="2" s="1"/>
  <c r="M8" i="2"/>
  <c r="L8" i="2"/>
  <c r="L43" i="2" s="1"/>
  <c r="K8" i="2"/>
  <c r="J8" i="2"/>
  <c r="J43" i="2" s="1"/>
  <c r="I8" i="2"/>
  <c r="H8" i="2"/>
  <c r="H43" i="2" s="1"/>
  <c r="G8" i="2"/>
  <c r="F8" i="2"/>
  <c r="Q15" i="2" l="1"/>
  <c r="Q43" i="2" s="1"/>
  <c r="F29" i="2"/>
  <c r="F23" i="2" s="1"/>
  <c r="F15" i="2" s="1"/>
  <c r="F43" i="2" s="1"/>
  <c r="F47" i="2" s="1"/>
  <c r="F57" i="2" s="1"/>
  <c r="F63" i="2" s="1"/>
  <c r="Q41" i="2"/>
  <c r="F30" i="2"/>
  <c r="F60" i="2"/>
  <c r="F70" i="2"/>
  <c r="F74" i="2" s="1"/>
  <c r="F75" i="2" s="1"/>
  <c r="G23" i="2"/>
  <c r="G15" i="2" s="1"/>
  <c r="G43" i="2" s="1"/>
  <c r="I23" i="2"/>
  <c r="I15" i="2" s="1"/>
  <c r="I43" i="2" s="1"/>
</calcChain>
</file>

<file path=xl/sharedStrings.xml><?xml version="1.0" encoding="utf-8"?>
<sst xmlns="http://schemas.openxmlformats.org/spreadsheetml/2006/main" count="738" uniqueCount="236">
  <si>
    <t xml:space="preserve">1. </t>
  </si>
  <si>
    <t>Bérek+járulékok</t>
  </si>
  <si>
    <t>2.</t>
  </si>
  <si>
    <t>üzemanyag+kenőanyagok</t>
  </si>
  <si>
    <t>karbantartási+ javítási költségek</t>
  </si>
  <si>
    <t>vizsgáztatások költsége</t>
  </si>
  <si>
    <t>gépjárműadó</t>
  </si>
  <si>
    <t>gépjármű biztosítás</t>
  </si>
  <si>
    <t>új gépek beszerzése</t>
  </si>
  <si>
    <t>3.</t>
  </si>
  <si>
    <t>Fénymásolok PH+óvodák</t>
  </si>
  <si>
    <t>üzemeltetési dj</t>
  </si>
  <si>
    <t>bérleti díj</t>
  </si>
  <si>
    <t>javítási költségek</t>
  </si>
  <si>
    <t>4.</t>
  </si>
  <si>
    <t>Település síkosságmentesítése</t>
  </si>
  <si>
    <t>só</t>
  </si>
  <si>
    <t>homok</t>
  </si>
  <si>
    <t>5.</t>
  </si>
  <si>
    <r>
      <rPr>
        <b/>
        <sz val="11"/>
        <color theme="1"/>
        <rFont val="Calibri"/>
        <family val="2"/>
        <charset val="238"/>
        <scheme val="minor"/>
      </rPr>
      <t>Sülyi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Sportpálya</t>
    </r>
    <r>
      <rPr>
        <sz val="11"/>
        <color theme="1"/>
        <rFont val="Calibri"/>
        <family val="2"/>
        <charset val="238"/>
        <scheme val="minor"/>
      </rPr>
      <t xml:space="preserve"> karbantartás(gép+üzemanyag)</t>
    </r>
  </si>
  <si>
    <t>6.</t>
  </si>
  <si>
    <t>Település zöldterület karbantartás(kisgépek+üzemanyag)</t>
  </si>
  <si>
    <t>7.</t>
  </si>
  <si>
    <t>riasztó (új telephely)</t>
  </si>
  <si>
    <t>víz+csatorna(új telephely)</t>
  </si>
  <si>
    <t>kapu karbantartás</t>
  </si>
  <si>
    <t>gázfűtés karbantartás</t>
  </si>
  <si>
    <t>tisztítószer+takarítási eszközök</t>
  </si>
  <si>
    <t>Irodaszer,nyomtatvány,irodai rezsi</t>
  </si>
  <si>
    <t>Munkábajárás+úti ktsg. elsz.</t>
  </si>
  <si>
    <t>Üzemorvos</t>
  </si>
  <si>
    <t>Túlóra</t>
  </si>
  <si>
    <t>Munkaruha+munkavédelmi eszközök</t>
  </si>
  <si>
    <t>IPA</t>
  </si>
  <si>
    <t>Tűzvédelmi felülvizsgálatok</t>
  </si>
  <si>
    <t>Bankköltség</t>
  </si>
  <si>
    <t>Védőital</t>
  </si>
  <si>
    <t>Oktatás</t>
  </si>
  <si>
    <t>Kisértékű tárgyi eszköz,szerszámok beszerzése</t>
  </si>
  <si>
    <t>Telefon, internet postai költségek</t>
  </si>
  <si>
    <t>Egyéb anyagok</t>
  </si>
  <si>
    <t>Hatósági díjak</t>
  </si>
  <si>
    <t>Dolgozói védőoltások</t>
  </si>
  <si>
    <t>Reprezentációs költség</t>
  </si>
  <si>
    <t>Táppénz 1/3</t>
  </si>
  <si>
    <t>Szippantott szennyvíz elhelyezése</t>
  </si>
  <si>
    <t>Tervezetten kívüli költségek</t>
  </si>
  <si>
    <t>Könyvelési díj</t>
  </si>
  <si>
    <t>Munkavédelmi éves díj</t>
  </si>
  <si>
    <t>Clearinfo</t>
  </si>
  <si>
    <t>Ifj. Kecser István e.v.</t>
  </si>
  <si>
    <t>Gépbérleti díj + fuvar</t>
  </si>
  <si>
    <t>2022 tényleges költség</t>
  </si>
  <si>
    <t>Ágdarálás+fuvarozás</t>
  </si>
  <si>
    <t xml:space="preserve">Szennyvíz bevétel 2022 -ben </t>
  </si>
  <si>
    <t>Zöldpont őrzés</t>
  </si>
  <si>
    <r>
      <rPr>
        <b/>
        <sz val="10"/>
        <rFont val="Arial CE"/>
        <charset val="238"/>
      </rPr>
      <t>Sportcsarnok</t>
    </r>
    <r>
      <rPr>
        <sz val="10"/>
        <rFont val="Arial CE"/>
        <family val="2"/>
        <charset val="238"/>
      </rPr>
      <t xml:space="preserve"> üzemeltetés+műfű</t>
    </r>
  </si>
  <si>
    <t>épületkarbantartás (anyag)</t>
  </si>
  <si>
    <t>Sportpálya világítás létesítése</t>
  </si>
  <si>
    <t>Gépi Földmunka, sittszállítás</t>
  </si>
  <si>
    <t>Biztosítás</t>
  </si>
  <si>
    <t>ezer Ft-ban</t>
  </si>
  <si>
    <t>ÖSSZESEN</t>
  </si>
  <si>
    <t>TÁVÜSZ szervezete</t>
  </si>
  <si>
    <t>ellátott egységenként</t>
  </si>
  <si>
    <t>3. féllel kapcsolatban</t>
  </si>
  <si>
    <t>FORGALMI ADATOK és EREDMÉNYTERV</t>
  </si>
  <si>
    <t>Dr Gáspár HSZK</t>
  </si>
  <si>
    <t>Csicsergő Óvoda</t>
  </si>
  <si>
    <t>Gólyahír Bölcsőde</t>
  </si>
  <si>
    <t>Wass Albert Műv. Központ</t>
  </si>
  <si>
    <t>központi konyha</t>
  </si>
  <si>
    <t>Polgármesteri Hivatal</t>
  </si>
  <si>
    <t>Sülysáp Város Önkormányzat</t>
  </si>
  <si>
    <t>sportcsarnok, sportpálya</t>
  </si>
  <si>
    <t>egyéb (iskolák,közterületek)</t>
  </si>
  <si>
    <t>BEVÉTELEK</t>
  </si>
  <si>
    <t>önkormányzati támogatás</t>
  </si>
  <si>
    <t>kitöltendő a halványokker rész</t>
  </si>
  <si>
    <t>szippantás</t>
  </si>
  <si>
    <r>
      <t xml:space="preserve">3. féllel </t>
    </r>
    <r>
      <rPr>
        <u/>
        <sz val="11"/>
        <color theme="1"/>
        <rFont val="Calibri"/>
      </rPr>
      <t>már leszerződött</t>
    </r>
    <r>
      <rPr>
        <sz val="11"/>
        <color theme="1"/>
        <rFont val="Calibri"/>
      </rPr>
      <t xml:space="preserve"> szolgáltatás bevétele </t>
    </r>
  </si>
  <si>
    <r>
      <t xml:space="preserve">eddig </t>
    </r>
    <r>
      <rPr>
        <u/>
        <sz val="11"/>
        <color theme="1"/>
        <rFont val="Calibri"/>
      </rPr>
      <t>le nem szerződött</t>
    </r>
    <r>
      <rPr>
        <sz val="11"/>
        <color theme="1"/>
        <rFont val="Calibri"/>
      </rPr>
      <t xml:space="preserve"> szolgáltatási bevétel 3. fél felé</t>
    </r>
  </si>
  <si>
    <t>egyéb bevétel</t>
  </si>
  <si>
    <t>halasztott bevétel</t>
  </si>
  <si>
    <t>KÖLTSÉGEK, KIADÁSOK</t>
  </si>
  <si>
    <t>anyagjellegű tételek</t>
  </si>
  <si>
    <t>energia és közművek</t>
  </si>
  <si>
    <t>5114, 5115</t>
  </si>
  <si>
    <t>üzemanyag</t>
  </si>
  <si>
    <t>5112, 5121</t>
  </si>
  <si>
    <t>karbantartási anyagok</t>
  </si>
  <si>
    <t>anyagjellegű szolgáltatások</t>
  </si>
  <si>
    <t>5123, 5119,5124</t>
  </si>
  <si>
    <t>irodaszer, egyéb anyagköltség</t>
  </si>
  <si>
    <t>igénybevett szolgáltatás</t>
  </si>
  <si>
    <t>5231, 5239</t>
  </si>
  <si>
    <t>karbantartási szolgáltatások</t>
  </si>
  <si>
    <t>521, 522, 524, 525, 5297, 5298, 869</t>
  </si>
  <si>
    <t>egyéb szolgáltatások (pl. idegen fuvar)</t>
  </si>
  <si>
    <t>531, 8672, 8673</t>
  </si>
  <si>
    <t>hatósági szolgáltatások, díjak</t>
  </si>
  <si>
    <t>5291, 533</t>
  </si>
  <si>
    <t>telefon, internet, biztosítás</t>
  </si>
  <si>
    <t>könyvelés, könyvvizsgáló</t>
  </si>
  <si>
    <t>532, 863</t>
  </si>
  <si>
    <t>bankköltségek</t>
  </si>
  <si>
    <r>
      <t xml:space="preserve">A </t>
    </r>
    <r>
      <rPr>
        <i/>
        <u/>
        <sz val="9"/>
        <color rgb="FFFF0000"/>
        <rFont val="Calibri"/>
      </rPr>
      <t>B29-es cella 0,6%</t>
    </r>
    <r>
      <rPr>
        <i/>
        <sz val="9"/>
        <color rgb="FFFF0000"/>
        <rFont val="Calibri"/>
      </rPr>
      <t>-os nagysága felülvizsgálandó</t>
    </r>
  </si>
  <si>
    <t>személyi jellegű kiadások</t>
  </si>
  <si>
    <t>bérek és megbízási díjak</t>
  </si>
  <si>
    <t>céget terhelő járulékok</t>
  </si>
  <si>
    <t>526, 552, 553, 554, 555</t>
  </si>
  <si>
    <t>kiküldetések, költségtérítések</t>
  </si>
  <si>
    <t>amortizáció</t>
  </si>
  <si>
    <t>beszerzett TE-k utáni ÉCS</t>
  </si>
  <si>
    <t>kisértékű</t>
  </si>
  <si>
    <t>ELÁBÉ + közvetített szolgáltatás (számlázott!)</t>
  </si>
  <si>
    <r>
      <t>ELÁBÉ (</t>
    </r>
    <r>
      <rPr>
        <sz val="11"/>
        <color rgb="FFFF0000"/>
        <rFont val="Arial"/>
        <family val="2"/>
        <charset val="238"/>
      </rPr>
      <t>Tárgyi eszköz értékesítés</t>
    </r>
    <r>
      <rPr>
        <sz val="11"/>
        <color rgb="FF000000"/>
        <rFont val="Arial"/>
      </rPr>
      <t>)</t>
    </r>
  </si>
  <si>
    <t>közvetített (értékesített) szolgáltatás</t>
  </si>
  <si>
    <t>helyi adó (iparűzési, gépjárműadó)</t>
  </si>
  <si>
    <t>tartalék</t>
  </si>
  <si>
    <r>
      <t xml:space="preserve">A </t>
    </r>
    <r>
      <rPr>
        <i/>
        <u/>
        <sz val="9"/>
        <color rgb="FFFF0000"/>
        <rFont val="Calibri"/>
      </rPr>
      <t>B41-es cella 3%-os</t>
    </r>
    <r>
      <rPr>
        <i/>
        <sz val="9"/>
        <color rgb="FFFF0000"/>
        <rFont val="Calibri"/>
      </rPr>
      <t xml:space="preserve"> nagysága felülvizsgálandó </t>
    </r>
  </si>
  <si>
    <t>ADÓZÁS ELŐTTI EREDMÉNY</t>
  </si>
  <si>
    <t>KISVÁLLALATI ADÓ (KIVA)</t>
  </si>
  <si>
    <t>ADÓZOTT EREDMÉNY</t>
  </si>
  <si>
    <t>LIKVIDITÁSI TERV</t>
  </si>
  <si>
    <t>2019.01.01-i pénzeszközök</t>
  </si>
  <si>
    <t>2019-as adózott eredmény</t>
  </si>
  <si>
    <t>adat a táblázatból</t>
  </si>
  <si>
    <t>+/-</t>
  </si>
  <si>
    <t>követelések alakulása</t>
  </si>
  <si>
    <t>kötelezettségek alakulása</t>
  </si>
  <si>
    <t>+</t>
  </si>
  <si>
    <t>-</t>
  </si>
  <si>
    <r>
      <t>eszközfejlesztés /</t>
    </r>
    <r>
      <rPr>
        <b/>
        <sz val="11"/>
        <color rgb="FFFF0000"/>
        <rFont val="Calibri"/>
      </rPr>
      <t xml:space="preserve"> kitöltendő</t>
    </r>
  </si>
  <si>
    <t>LIKVIDITÁSI AKTÍVUM 2019.12.31-én</t>
  </si>
  <si>
    <t>HIPA-kalkuláció</t>
  </si>
  <si>
    <t>növelő</t>
  </si>
  <si>
    <t>csökkentő</t>
  </si>
  <si>
    <t>anyag</t>
  </si>
  <si>
    <t>közvetített szolg.</t>
  </si>
  <si>
    <t>HIPA-alap</t>
  </si>
  <si>
    <t>fizetendő HIPA</t>
  </si>
  <si>
    <t>TÁVÜSZ 2022-es gazdálkodási tény adatok</t>
  </si>
  <si>
    <t>(előzetes főkönyv alapján, a főkönyvi kivonat egyeztetés alatt)</t>
  </si>
  <si>
    <t>Anyag jellegű költségek</t>
  </si>
  <si>
    <t>autópályadíjak, gépszállítás</t>
  </si>
  <si>
    <t>(forint)</t>
  </si>
  <si>
    <t>Költség összesen HUF-ban</t>
  </si>
  <si>
    <t>TELEPHELY</t>
  </si>
  <si>
    <t>BÖLCSÖDE</t>
  </si>
  <si>
    <t>Általános ktg-ek</t>
  </si>
  <si>
    <t>Főkönyvi szám</t>
  </si>
  <si>
    <t xml:space="preserve">működtetési költségek (anyag) </t>
  </si>
  <si>
    <t>csap, vágókorong, csiszolóvászon,stb</t>
  </si>
  <si>
    <t>papír,számlatömbök,tonerek,stb…</t>
  </si>
  <si>
    <t>fúrógép, lemezkalapács, menetesszár,stb</t>
  </si>
  <si>
    <t>Géppark</t>
  </si>
  <si>
    <t>Irodaszer,nyomtatvány,irodai rezsi(áram)</t>
  </si>
  <si>
    <t>Clearinfo, Kboss (számlázó)</t>
  </si>
  <si>
    <t xml:space="preserve">ágdaráló késélezés, </t>
  </si>
  <si>
    <t>autópályadíjak</t>
  </si>
  <si>
    <t>döngölő gép javítás,</t>
  </si>
  <si>
    <t xml:space="preserve">gázkészülék karbantartás, </t>
  </si>
  <si>
    <t>BKV gyűjtőjegy, kiküldetési rendelvény</t>
  </si>
  <si>
    <t>Ifj. Kecser István e.v. - számítástechnikai tanácsadás</t>
  </si>
  <si>
    <t>telephely őrzés, távfelügyelet, riasztó (új telephely)</t>
  </si>
  <si>
    <t>Kávé, tejpor, karácsonyi vacsora</t>
  </si>
  <si>
    <t>ásványvíz</t>
  </si>
  <si>
    <t>Zsabka József</t>
  </si>
  <si>
    <t>késedelmi kamat, költségátalány</t>
  </si>
  <si>
    <t>8632, 8633</t>
  </si>
  <si>
    <t xml:space="preserve">Kamarai tagdíj, </t>
  </si>
  <si>
    <t>POLGÁRMESTERI HIVATAL</t>
  </si>
  <si>
    <t xml:space="preserve">Fénymásolok </t>
  </si>
  <si>
    <t xml:space="preserve">Hudák </t>
  </si>
  <si>
    <t>Somodi Alex</t>
  </si>
  <si>
    <t>redőnyautomata, mászókövek,stb</t>
  </si>
  <si>
    <t>ÓVODÁK</t>
  </si>
  <si>
    <t>ORVOSI RENDELŐ, VÉDŐNŐK</t>
  </si>
  <si>
    <t>ajtógomb stb</t>
  </si>
  <si>
    <t>benzin (bruttó)</t>
  </si>
  <si>
    <t>5121, 5295</t>
  </si>
  <si>
    <t>almáskert, kiskókai út</t>
  </si>
  <si>
    <t>zár, lakat, árnyékolóháló,stb</t>
  </si>
  <si>
    <t>KÖZTERÜLETEK, sportpálya, sportcsarnok, egyéb közhasznúk</t>
  </si>
  <si>
    <t>szerszámok (új gondnok)</t>
  </si>
  <si>
    <t>nyugdíjas, (KIVA nincs), villanyszerelés.</t>
  </si>
  <si>
    <t xml:space="preserve">tisztítószer, takarítás, </t>
  </si>
  <si>
    <t>ledlámpák, kivitelezés, stb</t>
  </si>
  <si>
    <t>üzemanyag, bitumen, szeméttárolók, kastélykert hobby beton, kiskókai út áteresz, stb,</t>
  </si>
  <si>
    <t>Üzemeltetés</t>
  </si>
  <si>
    <r>
      <rPr>
        <b/>
        <sz val="12"/>
        <color theme="1"/>
        <rFont val="Calibri"/>
        <family val="2"/>
        <charset val="238"/>
        <scheme val="minor"/>
      </rPr>
      <t>SÓ</t>
    </r>
    <r>
      <rPr>
        <sz val="11"/>
        <color theme="1"/>
        <rFont val="Calibri"/>
        <family val="2"/>
        <charset val="238"/>
        <scheme val="minor"/>
      </rPr>
      <t xml:space="preserve"> (bruttó, áfás bevétel nem származik a felhasználásából, a közutak sózása nem képez adóköteles bevételt)</t>
    </r>
  </si>
  <si>
    <t>IDW-519</t>
  </si>
  <si>
    <t>5112, 5114</t>
  </si>
  <si>
    <t>YMP-822</t>
  </si>
  <si>
    <t>ITE-866</t>
  </si>
  <si>
    <t>YJH-817</t>
  </si>
  <si>
    <r>
      <t xml:space="preserve">Túlóra </t>
    </r>
    <r>
      <rPr>
        <b/>
        <sz val="10"/>
        <rFont val="Arial CE"/>
        <charset val="238"/>
      </rPr>
      <t>(Fási Zoltán)</t>
    </r>
  </si>
  <si>
    <r>
      <t>Munkábajárás+úti ktsg. elsz. (</t>
    </r>
    <r>
      <rPr>
        <b/>
        <sz val="10"/>
        <rFont val="Arial CE"/>
        <charset val="238"/>
      </rPr>
      <t>Fási Zoltán</t>
    </r>
    <r>
      <rPr>
        <sz val="10"/>
        <rFont val="Arial CE"/>
        <family val="2"/>
        <charset val="238"/>
      </rPr>
      <t>)</t>
    </r>
  </si>
  <si>
    <r>
      <rPr>
        <sz val="11"/>
        <color theme="1"/>
        <rFont val="Arial"/>
        <family val="2"/>
        <charset val="238"/>
      </rPr>
      <t>Bérek+járulékok</t>
    </r>
    <r>
      <rPr>
        <b/>
        <sz val="11"/>
        <color theme="1"/>
        <rFont val="Arial"/>
        <family val="2"/>
        <charset val="238"/>
      </rPr>
      <t xml:space="preserve"> (Fási Zoltán)</t>
    </r>
  </si>
  <si>
    <r>
      <t>Zöldpont őrzés, villanyszerelés (</t>
    </r>
    <r>
      <rPr>
        <b/>
        <sz val="11"/>
        <color theme="1"/>
        <rFont val="Calibri"/>
        <family val="2"/>
        <charset val="238"/>
        <scheme val="minor"/>
      </rPr>
      <t>Bene Imre Béla</t>
    </r>
    <r>
      <rPr>
        <sz val="11"/>
        <color theme="1"/>
        <rFont val="Calibri"/>
        <family val="2"/>
        <charset val="238"/>
        <scheme val="minor"/>
      </rPr>
      <t>)</t>
    </r>
  </si>
  <si>
    <t>5239,5121,</t>
  </si>
  <si>
    <t>Túlóra+készenlét</t>
  </si>
  <si>
    <t>YJZ-015</t>
  </si>
  <si>
    <t>JLF-331</t>
  </si>
  <si>
    <t>LDW-919</t>
  </si>
  <si>
    <t>RPS-043</t>
  </si>
  <si>
    <t>Targonca</t>
  </si>
  <si>
    <t>Úthenger</t>
  </si>
  <si>
    <t>Epoke sószóró</t>
  </si>
  <si>
    <t>WFJ-530 Ágaprító</t>
  </si>
  <si>
    <t>YMG-463 régi traktor</t>
  </si>
  <si>
    <t>RNZ-559</t>
  </si>
  <si>
    <t>GEHL (bobcat)</t>
  </si>
  <si>
    <t xml:space="preserve"> </t>
  </si>
  <si>
    <t>Művelődési ház</t>
  </si>
  <si>
    <t>ablakok</t>
  </si>
  <si>
    <t>gipszkartonozás,festés</t>
  </si>
  <si>
    <t>egészségház</t>
  </si>
  <si>
    <t>Hevessy Park</t>
  </si>
  <si>
    <t>Járművek, gépek</t>
  </si>
  <si>
    <t>Bevételek:</t>
  </si>
  <si>
    <t>Szennyvíz szállítás</t>
  </si>
  <si>
    <t>Faapríték,hulladék szállítás</t>
  </si>
  <si>
    <t>Gépi Földmunka, fűkaszálás</t>
  </si>
  <si>
    <t>Egyéb szállítás, fuvardíj</t>
  </si>
  <si>
    <t>Anyag, áru értékesítés</t>
  </si>
  <si>
    <t>Egyéb szolgáltatás árbevétele</t>
  </si>
  <si>
    <t>Hirdetés,adminisztráció</t>
  </si>
  <si>
    <t>Támogatások:</t>
  </si>
  <si>
    <t>Működési célú támogatás</t>
  </si>
  <si>
    <t>Költségek ellentételezésére kapott támogatás</t>
  </si>
  <si>
    <t>darálék értékesítés</t>
  </si>
  <si>
    <t>Hevessy park, művelődési ház vizesblokk, nyílászárók,</t>
  </si>
  <si>
    <t>2022 éves előzetes tényadatok (munkapéldány)</t>
  </si>
  <si>
    <t>Kisgépek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</si>
</sst>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4"/>
      <color rgb="FF000000"/>
      <name val="Arial"/>
    </font>
    <font>
      <sz val="10"/>
      <name val="Arial"/>
      <family val="2"/>
      <charset val="238"/>
    </font>
    <font>
      <b/>
      <i/>
      <sz val="10"/>
      <color theme="1"/>
      <name val="Calibri"/>
    </font>
    <font>
      <sz val="11"/>
      <color theme="1"/>
      <name val="Calibri"/>
    </font>
    <font>
      <sz val="10"/>
      <name val="Calibri"/>
      <family val="2"/>
      <charset val="238"/>
    </font>
    <font>
      <b/>
      <sz val="11"/>
      <color theme="1"/>
      <name val="Calibri"/>
    </font>
    <font>
      <b/>
      <sz val="10"/>
      <name val="Calibri"/>
      <family val="2"/>
      <charset val="238"/>
    </font>
    <font>
      <sz val="11"/>
      <name val="Arial"/>
    </font>
    <font>
      <b/>
      <sz val="10"/>
      <color theme="1"/>
      <name val="Calibri"/>
    </font>
    <font>
      <sz val="10"/>
      <color theme="1"/>
      <name val="Calibri"/>
    </font>
    <font>
      <sz val="10"/>
      <color rgb="FF000000"/>
      <name val="Arial"/>
    </font>
    <font>
      <i/>
      <sz val="9"/>
      <color rgb="FFFF0000"/>
      <name val="Calibri"/>
    </font>
    <font>
      <u/>
      <sz val="11"/>
      <color theme="1"/>
      <name val="Calibri"/>
    </font>
    <font>
      <sz val="8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Arial"/>
    </font>
    <font>
      <sz val="11"/>
      <color theme="1"/>
      <name val="Calibri"/>
      <family val="2"/>
      <charset val="238"/>
    </font>
    <font>
      <sz val="9"/>
      <color rgb="FFFF0000"/>
      <name val="Calibri"/>
    </font>
    <font>
      <i/>
      <u/>
      <sz val="9"/>
      <color rgb="FFFF0000"/>
      <name val="Calibri"/>
    </font>
    <font>
      <i/>
      <sz val="8"/>
      <color theme="1"/>
      <name val="Calibri"/>
    </font>
    <font>
      <sz val="8"/>
      <name val="Arial CE"/>
      <charset val="238"/>
    </font>
    <font>
      <sz val="11"/>
      <color rgb="FFFF0000"/>
      <name val="Calibri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</font>
    <font>
      <b/>
      <sz val="9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2"/>
      <color theme="1"/>
      <name val="Calibri"/>
      <family val="2"/>
      <charset val="238"/>
    </font>
    <font>
      <i/>
      <sz val="10"/>
      <name val="Calibri"/>
      <family val="2"/>
      <charset val="238"/>
    </font>
    <font>
      <i/>
      <sz val="11"/>
      <color theme="1"/>
      <name val="Calibri"/>
    </font>
    <font>
      <i/>
      <sz val="9"/>
      <color theme="1"/>
      <name val="Calibri"/>
    </font>
    <font>
      <b/>
      <i/>
      <sz val="9"/>
      <color theme="1"/>
      <name val="Calibri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FFE598"/>
        <bgColor rgb="FFFFE598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7" xfId="0" applyFont="1" applyBorder="1"/>
    <xf numFmtId="0" fontId="0" fillId="0" borderId="5" xfId="0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2" xfId="0" applyFont="1" applyBorder="1"/>
    <xf numFmtId="0" fontId="0" fillId="0" borderId="11" xfId="0" applyBorder="1"/>
    <xf numFmtId="0" fontId="0" fillId="0" borderId="2" xfId="0" applyBorder="1" applyAlignment="1">
      <alignment horizontal="right"/>
    </xf>
    <xf numFmtId="0" fontId="0" fillId="0" borderId="12" xfId="0" applyBorder="1"/>
    <xf numFmtId="0" fontId="0" fillId="0" borderId="2" xfId="0" applyBorder="1" applyAlignment="1">
      <alignment horizontal="left" vertical="top"/>
    </xf>
    <xf numFmtId="0" fontId="2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3" fontId="1" fillId="2" borderId="2" xfId="0" applyNumberFormat="1" applyFont="1" applyFill="1" applyBorder="1"/>
    <xf numFmtId="0" fontId="3" fillId="0" borderId="2" xfId="0" applyFont="1" applyBorder="1" applyAlignment="1">
      <alignment horizontal="right"/>
    </xf>
    <xf numFmtId="3" fontId="1" fillId="0" borderId="2" xfId="0" applyNumberFormat="1" applyFont="1" applyBorder="1"/>
    <xf numFmtId="0" fontId="0" fillId="0" borderId="2" xfId="0" applyBorder="1" applyAlignment="1">
      <alignment horizontal="left"/>
    </xf>
    <xf numFmtId="0" fontId="3" fillId="0" borderId="8" xfId="0" applyFont="1" applyBorder="1"/>
    <xf numFmtId="3" fontId="0" fillId="0" borderId="8" xfId="0" applyNumberFormat="1" applyBorder="1"/>
    <xf numFmtId="0" fontId="3" fillId="0" borderId="2" xfId="0" applyFont="1" applyBorder="1"/>
    <xf numFmtId="3" fontId="0" fillId="0" borderId="2" xfId="0" applyNumberFormat="1" applyBorder="1"/>
    <xf numFmtId="0" fontId="3" fillId="2" borderId="2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6" fillId="0" borderId="0" xfId="0" applyFont="1"/>
    <xf numFmtId="0" fontId="1" fillId="0" borderId="4" xfId="0" applyFont="1" applyBorder="1"/>
    <xf numFmtId="0" fontId="8" fillId="0" borderId="2" xfId="0" applyFont="1" applyBorder="1"/>
    <xf numFmtId="3" fontId="0" fillId="0" borderId="0" xfId="0" applyNumberFormat="1"/>
    <xf numFmtId="3" fontId="0" fillId="0" borderId="5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8" fillId="0" borderId="5" xfId="0" applyFont="1" applyBorder="1" applyAlignment="1">
      <alignment horizontal="right"/>
    </xf>
    <xf numFmtId="3" fontId="1" fillId="0" borderId="8" xfId="0" applyNumberFormat="1" applyFont="1" applyBorder="1"/>
    <xf numFmtId="3" fontId="1" fillId="0" borderId="5" xfId="0" applyNumberFormat="1" applyFont="1" applyBorder="1" applyAlignment="1">
      <alignment horizontal="right"/>
    </xf>
    <xf numFmtId="3" fontId="9" fillId="2" borderId="2" xfId="0" applyNumberFormat="1" applyFont="1" applyFill="1" applyBorder="1"/>
    <xf numFmtId="3" fontId="10" fillId="0" borderId="8" xfId="0" applyNumberFormat="1" applyFont="1" applyBorder="1"/>
    <xf numFmtId="3" fontId="0" fillId="0" borderId="8" xfId="0" applyNumberFormat="1" applyFont="1" applyBorder="1"/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1" fillId="0" borderId="0" xfId="0" applyFont="1" applyAlignment="1"/>
    <xf numFmtId="0" fontId="0" fillId="0" borderId="0" xfId="0" applyFont="1" applyAlignment="1"/>
    <xf numFmtId="0" fontId="12" fillId="0" borderId="0" xfId="0" applyFont="1" applyAlignment="1"/>
    <xf numFmtId="3" fontId="13" fillId="0" borderId="0" xfId="0" applyNumberFormat="1" applyFont="1" applyAlignment="1">
      <alignment horizontal="right"/>
    </xf>
    <xf numFmtId="3" fontId="14" fillId="4" borderId="14" xfId="0" applyNumberFormat="1" applyFont="1" applyFill="1" applyBorder="1"/>
    <xf numFmtId="3" fontId="14" fillId="0" borderId="0" xfId="0" applyNumberFormat="1" applyFont="1"/>
    <xf numFmtId="3" fontId="15" fillId="0" borderId="0" xfId="0" applyNumberFormat="1" applyFont="1"/>
    <xf numFmtId="3" fontId="14" fillId="4" borderId="15" xfId="0" applyNumberFormat="1" applyFont="1" applyFill="1" applyBorder="1"/>
    <xf numFmtId="3" fontId="14" fillId="4" borderId="20" xfId="0" applyNumberFormat="1" applyFont="1" applyFill="1" applyBorder="1"/>
    <xf numFmtId="0" fontId="16" fillId="0" borderId="0" xfId="0" applyFont="1"/>
    <xf numFmtId="3" fontId="16" fillId="4" borderId="21" xfId="0" applyNumberFormat="1" applyFont="1" applyFill="1" applyBorder="1" applyAlignment="1">
      <alignment horizontal="center" vertical="center" wrapText="1"/>
    </xf>
    <xf numFmtId="3" fontId="20" fillId="0" borderId="24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3" fontId="16" fillId="4" borderId="26" xfId="0" applyNumberFormat="1" applyFont="1" applyFill="1" applyBorder="1" applyAlignment="1">
      <alignment horizontal="center" vertical="center" wrapText="1"/>
    </xf>
    <xf numFmtId="3" fontId="14" fillId="4" borderId="27" xfId="0" applyNumberFormat="1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4" fillId="4" borderId="30" xfId="0" applyNumberFormat="1" applyFont="1" applyFill="1" applyBorder="1" applyAlignment="1">
      <alignment horizontal="center"/>
    </xf>
    <xf numFmtId="3" fontId="14" fillId="4" borderId="27" xfId="0" applyNumberFormat="1" applyFont="1" applyFill="1" applyBorder="1"/>
    <xf numFmtId="3" fontId="14" fillId="0" borderId="28" xfId="0" applyNumberFormat="1" applyFont="1" applyBorder="1"/>
    <xf numFmtId="3" fontId="15" fillId="0" borderId="29" xfId="0" applyNumberFormat="1" applyFont="1" applyBorder="1"/>
    <xf numFmtId="3" fontId="14" fillId="0" borderId="30" xfId="0" applyNumberFormat="1" applyFont="1" applyBorder="1"/>
    <xf numFmtId="3" fontId="14" fillId="4" borderId="30" xfId="0" applyNumberFormat="1" applyFont="1" applyFill="1" applyBorder="1"/>
    <xf numFmtId="0" fontId="16" fillId="0" borderId="31" xfId="0" applyFont="1" applyBorder="1"/>
    <xf numFmtId="0" fontId="14" fillId="0" borderId="32" xfId="0" applyFont="1" applyBorder="1"/>
    <xf numFmtId="3" fontId="16" fillId="4" borderId="33" xfId="0" applyNumberFormat="1" applyFont="1" applyFill="1" applyBorder="1"/>
    <xf numFmtId="3" fontId="16" fillId="0" borderId="34" xfId="0" applyNumberFormat="1" applyFont="1" applyBorder="1"/>
    <xf numFmtId="3" fontId="17" fillId="0" borderId="35" xfId="0" applyNumberFormat="1" applyFont="1" applyBorder="1"/>
    <xf numFmtId="3" fontId="16" fillId="0" borderId="32" xfId="0" applyNumberFormat="1" applyFont="1" applyBorder="1"/>
    <xf numFmtId="3" fontId="16" fillId="0" borderId="36" xfId="0" applyNumberFormat="1" applyFont="1" applyBorder="1"/>
    <xf numFmtId="3" fontId="16" fillId="4" borderId="36" xfId="0" applyNumberFormat="1" applyFont="1" applyFill="1" applyBorder="1"/>
    <xf numFmtId="0" fontId="14" fillId="0" borderId="0" xfId="0" applyFont="1" applyAlignment="1">
      <alignment horizontal="right"/>
    </xf>
    <xf numFmtId="3" fontId="12" fillId="5" borderId="29" xfId="0" applyNumberFormat="1" applyFont="1" applyFill="1" applyBorder="1" applyAlignment="1"/>
    <xf numFmtId="3" fontId="14" fillId="5" borderId="0" xfId="0" applyNumberFormat="1" applyFont="1" applyFill="1" applyBorder="1"/>
    <xf numFmtId="3" fontId="14" fillId="5" borderId="30" xfId="0" applyNumberFormat="1" applyFont="1" applyFill="1" applyBorder="1"/>
    <xf numFmtId="0" fontId="22" fillId="0" borderId="0" xfId="0" applyFont="1"/>
    <xf numFmtId="3" fontId="15" fillId="5" borderId="29" xfId="0" applyNumberFormat="1" applyFont="1" applyFill="1" applyBorder="1"/>
    <xf numFmtId="0" fontId="4" fillId="0" borderId="0" xfId="0" applyFont="1" applyAlignment="1">
      <alignment horizontal="right"/>
    </xf>
    <xf numFmtId="0" fontId="14" fillId="0" borderId="32" xfId="0" applyFont="1" applyBorder="1" applyAlignment="1">
      <alignment horizontal="right"/>
    </xf>
    <xf numFmtId="0" fontId="14" fillId="4" borderId="27" xfId="0" applyFont="1" applyFill="1" applyBorder="1"/>
    <xf numFmtId="0" fontId="14" fillId="0" borderId="28" xfId="0" applyFont="1" applyBorder="1"/>
    <xf numFmtId="0" fontId="15" fillId="0" borderId="29" xfId="0" applyFont="1" applyBorder="1"/>
    <xf numFmtId="0" fontId="14" fillId="0" borderId="30" xfId="0" applyFont="1" applyBorder="1"/>
    <xf numFmtId="0" fontId="14" fillId="4" borderId="30" xfId="0" applyFont="1" applyFill="1" applyBorder="1"/>
    <xf numFmtId="0" fontId="14" fillId="0" borderId="37" xfId="0" applyFont="1" applyBorder="1"/>
    <xf numFmtId="0" fontId="16" fillId="0" borderId="38" xfId="0" applyFont="1" applyBorder="1"/>
    <xf numFmtId="0" fontId="14" fillId="0" borderId="38" xfId="0" applyFont="1" applyBorder="1" applyAlignment="1">
      <alignment horizontal="right"/>
    </xf>
    <xf numFmtId="3" fontId="16" fillId="4" borderId="37" xfId="0" applyNumberFormat="1" applyFont="1" applyFill="1" applyBorder="1"/>
    <xf numFmtId="3" fontId="16" fillId="0" borderId="39" xfId="0" applyNumberFormat="1" applyFont="1" applyBorder="1"/>
    <xf numFmtId="3" fontId="17" fillId="0" borderId="40" xfId="0" applyNumberFormat="1" applyFont="1" applyBorder="1"/>
    <xf numFmtId="3" fontId="16" fillId="0" borderId="38" xfId="0" applyNumberFormat="1" applyFont="1" applyBorder="1"/>
    <xf numFmtId="3" fontId="16" fillId="0" borderId="41" xfId="0" applyNumberFormat="1" applyFont="1" applyBorder="1"/>
    <xf numFmtId="3" fontId="16" fillId="4" borderId="41" xfId="0" applyNumberFormat="1" applyFont="1" applyFill="1" applyBorder="1"/>
    <xf numFmtId="0" fontId="24" fillId="0" borderId="0" xfId="0" applyFont="1" applyAlignment="1">
      <alignment horizontal="left" wrapText="1"/>
    </xf>
    <xf numFmtId="0" fontId="14" fillId="0" borderId="0" xfId="0" applyFont="1"/>
    <xf numFmtId="3" fontId="14" fillId="3" borderId="28" xfId="0" applyNumberFormat="1" applyFont="1" applyFill="1" applyBorder="1"/>
    <xf numFmtId="0" fontId="24" fillId="0" borderId="0" xfId="0" applyFont="1" applyAlignment="1">
      <alignment wrapText="1"/>
    </xf>
    <xf numFmtId="3" fontId="25" fillId="5" borderId="0" xfId="0" applyNumberFormat="1" applyFont="1" applyFill="1" applyBorder="1" applyAlignment="1"/>
    <xf numFmtId="3" fontId="26" fillId="5" borderId="0" xfId="0" applyNumberFormat="1" applyFont="1" applyFill="1" applyBorder="1"/>
    <xf numFmtId="3" fontId="26" fillId="5" borderId="0" xfId="0" applyNumberFormat="1" applyFont="1" applyFill="1" applyBorder="1" applyAlignment="1"/>
    <xf numFmtId="3" fontId="15" fillId="5" borderId="29" xfId="0" applyNumberFormat="1" applyFont="1" applyFill="1" applyBorder="1" applyAlignment="1"/>
    <xf numFmtId="3" fontId="27" fillId="5" borderId="0" xfId="0" applyNumberFormat="1" applyFont="1" applyFill="1" applyBorder="1" applyAlignment="1"/>
    <xf numFmtId="0" fontId="28" fillId="0" borderId="0" xfId="0" applyFont="1" applyAlignment="1">
      <alignment horizontal="right"/>
    </xf>
    <xf numFmtId="10" fontId="29" fillId="5" borderId="0" xfId="0" applyNumberFormat="1" applyFont="1" applyFill="1" applyBorder="1"/>
    <xf numFmtId="3" fontId="12" fillId="0" borderId="29" xfId="0" applyNumberFormat="1" applyFont="1" applyBorder="1" applyAlignment="1"/>
    <xf numFmtId="3" fontId="27" fillId="0" borderId="0" xfId="0" applyNumberFormat="1" applyFont="1" applyAlignment="1"/>
    <xf numFmtId="0" fontId="16" fillId="0" borderId="38" xfId="0" applyFont="1" applyBorder="1" applyAlignment="1">
      <alignment horizontal="right"/>
    </xf>
    <xf numFmtId="0" fontId="31" fillId="0" borderId="0" xfId="0" applyFont="1"/>
    <xf numFmtId="3" fontId="32" fillId="0" borderId="0" xfId="0" applyNumberFormat="1" applyFont="1" applyBorder="1"/>
    <xf numFmtId="3" fontId="33" fillId="4" borderId="27" xfId="0" applyNumberFormat="1" applyFont="1" applyFill="1" applyBorder="1"/>
    <xf numFmtId="3" fontId="18" fillId="5" borderId="0" xfId="0" applyNumberFormat="1" applyFont="1" applyFill="1" applyBorder="1" applyAlignment="1"/>
    <xf numFmtId="3" fontId="33" fillId="4" borderId="30" xfId="0" applyNumberFormat="1" applyFont="1" applyFill="1" applyBorder="1"/>
    <xf numFmtId="0" fontId="34" fillId="0" borderId="0" xfId="0" applyFont="1" applyAlignment="1">
      <alignment horizontal="right"/>
    </xf>
    <xf numFmtId="0" fontId="35" fillId="0" borderId="38" xfId="0" applyFont="1" applyBorder="1"/>
    <xf numFmtId="3" fontId="14" fillId="4" borderId="37" xfId="0" applyNumberFormat="1" applyFont="1" applyFill="1" applyBorder="1"/>
    <xf numFmtId="3" fontId="14" fillId="0" borderId="39" xfId="0" applyNumberFormat="1" applyFont="1" applyBorder="1"/>
    <xf numFmtId="3" fontId="12" fillId="0" borderId="40" xfId="0" applyNumberFormat="1" applyFont="1" applyBorder="1" applyAlignment="1"/>
    <xf numFmtId="3" fontId="14" fillId="0" borderId="38" xfId="0" applyNumberFormat="1" applyFont="1" applyBorder="1"/>
    <xf numFmtId="3" fontId="14" fillId="0" borderId="41" xfId="0" applyNumberFormat="1" applyFont="1" applyBorder="1"/>
    <xf numFmtId="3" fontId="14" fillId="4" borderId="41" xfId="0" applyNumberFormat="1" applyFont="1" applyFill="1" applyBorder="1"/>
    <xf numFmtId="9" fontId="36" fillId="5" borderId="37" xfId="0" applyNumberFormat="1" applyFont="1" applyFill="1" applyBorder="1" applyAlignment="1">
      <alignment horizontal="center" vertical="center"/>
    </xf>
    <xf numFmtId="3" fontId="15" fillId="0" borderId="40" xfId="0" applyNumberFormat="1" applyFont="1" applyBorder="1"/>
    <xf numFmtId="0" fontId="16" fillId="6" borderId="31" xfId="0" applyFont="1" applyFill="1" applyBorder="1" applyAlignment="1">
      <alignment vertical="center"/>
    </xf>
    <xf numFmtId="0" fontId="14" fillId="6" borderId="32" xfId="0" applyFont="1" applyFill="1" applyBorder="1" applyAlignment="1">
      <alignment vertical="center"/>
    </xf>
    <xf numFmtId="0" fontId="14" fillId="6" borderId="32" xfId="0" applyFont="1" applyFill="1" applyBorder="1" applyAlignment="1">
      <alignment horizontal="right" vertical="center"/>
    </xf>
    <xf numFmtId="3" fontId="16" fillId="4" borderId="33" xfId="0" applyNumberFormat="1" applyFont="1" applyFill="1" applyBorder="1" applyAlignment="1">
      <alignment vertical="center"/>
    </xf>
    <xf numFmtId="3" fontId="16" fillId="6" borderId="34" xfId="0" applyNumberFormat="1" applyFont="1" applyFill="1" applyBorder="1" applyAlignment="1">
      <alignment vertical="center"/>
    </xf>
    <xf numFmtId="3" fontId="17" fillId="6" borderId="35" xfId="0" applyNumberFormat="1" applyFont="1" applyFill="1" applyBorder="1" applyAlignment="1">
      <alignment vertical="center"/>
    </xf>
    <xf numFmtId="3" fontId="16" fillId="6" borderId="32" xfId="0" applyNumberFormat="1" applyFont="1" applyFill="1" applyBorder="1" applyAlignment="1">
      <alignment vertical="center"/>
    </xf>
    <xf numFmtId="3" fontId="16" fillId="6" borderId="36" xfId="0" applyNumberFormat="1" applyFont="1" applyFill="1" applyBorder="1" applyAlignment="1">
      <alignment vertical="center"/>
    </xf>
    <xf numFmtId="3" fontId="16" fillId="4" borderId="36" xfId="0" applyNumberFormat="1" applyFont="1" applyFill="1" applyBorder="1" applyAlignment="1">
      <alignment vertical="center"/>
    </xf>
    <xf numFmtId="0" fontId="14" fillId="0" borderId="42" xfId="0" applyFont="1" applyBorder="1"/>
    <xf numFmtId="9" fontId="37" fillId="0" borderId="37" xfId="0" applyNumberFormat="1" applyFont="1" applyBorder="1" applyAlignment="1">
      <alignment horizontal="center" vertical="center"/>
    </xf>
    <xf numFmtId="0" fontId="14" fillId="0" borderId="0" xfId="0" applyFont="1" applyAlignment="1"/>
    <xf numFmtId="0" fontId="38" fillId="7" borderId="31" xfId="0" applyFont="1" applyFill="1" applyBorder="1" applyAlignment="1">
      <alignment vertical="center"/>
    </xf>
    <xf numFmtId="0" fontId="39" fillId="7" borderId="32" xfId="0" applyFont="1" applyFill="1" applyBorder="1" applyAlignment="1">
      <alignment vertical="center"/>
    </xf>
    <xf numFmtId="0" fontId="39" fillId="7" borderId="32" xfId="0" applyFont="1" applyFill="1" applyBorder="1" applyAlignment="1">
      <alignment horizontal="right" vertical="center"/>
    </xf>
    <xf numFmtId="3" fontId="38" fillId="4" borderId="33" xfId="0" applyNumberFormat="1" applyFont="1" applyFill="1" applyBorder="1" applyAlignment="1">
      <alignment vertical="center"/>
    </xf>
    <xf numFmtId="3" fontId="38" fillId="7" borderId="34" xfId="0" applyNumberFormat="1" applyFont="1" applyFill="1" applyBorder="1" applyAlignment="1">
      <alignment vertical="center"/>
    </xf>
    <xf numFmtId="0" fontId="14" fillId="4" borderId="0" xfId="0" applyFont="1" applyFill="1" applyBorder="1"/>
    <xf numFmtId="0" fontId="14" fillId="4" borderId="28" xfId="0" applyFont="1" applyFill="1" applyBorder="1"/>
    <xf numFmtId="0" fontId="15" fillId="4" borderId="0" xfId="0" applyFont="1" applyFill="1" applyBorder="1"/>
    <xf numFmtId="0" fontId="14" fillId="4" borderId="43" xfId="0" applyFont="1" applyFill="1" applyBorder="1"/>
    <xf numFmtId="0" fontId="38" fillId="0" borderId="0" xfId="0" applyFont="1"/>
    <xf numFmtId="0" fontId="40" fillId="0" borderId="31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32" xfId="0" applyFont="1" applyBorder="1" applyAlignment="1">
      <alignment horizontal="right" vertical="center"/>
    </xf>
    <xf numFmtId="3" fontId="38" fillId="8" borderId="34" xfId="0" applyNumberFormat="1" applyFont="1" applyFill="1" applyBorder="1" applyAlignment="1">
      <alignment vertical="center"/>
    </xf>
    <xf numFmtId="0" fontId="41" fillId="0" borderId="0" xfId="0" applyFont="1"/>
    <xf numFmtId="0" fontId="14" fillId="0" borderId="27" xfId="0" applyFont="1" applyBorder="1"/>
    <xf numFmtId="3" fontId="16" fillId="4" borderId="27" xfId="0" applyNumberFormat="1" applyFont="1" applyFill="1" applyBorder="1"/>
    <xf numFmtId="3" fontId="16" fillId="0" borderId="28" xfId="0" applyNumberFormat="1" applyFont="1" applyBorder="1"/>
    <xf numFmtId="0" fontId="35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8" xfId="0" applyFont="1" applyBorder="1" applyAlignment="1">
      <alignment horizontal="right" vertical="center"/>
    </xf>
    <xf numFmtId="3" fontId="16" fillId="4" borderId="37" xfId="0" applyNumberFormat="1" applyFont="1" applyFill="1" applyBorder="1" applyAlignment="1">
      <alignment vertical="center"/>
    </xf>
    <xf numFmtId="3" fontId="16" fillId="0" borderId="40" xfId="0" applyNumberFormat="1" applyFont="1" applyBorder="1" applyAlignment="1">
      <alignment vertical="center"/>
    </xf>
    <xf numFmtId="3" fontId="41" fillId="0" borderId="0" xfId="0" applyNumberFormat="1" applyFont="1"/>
    <xf numFmtId="0" fontId="14" fillId="0" borderId="44" xfId="0" quotePrefix="1" applyFont="1" applyBorder="1"/>
    <xf numFmtId="0" fontId="16" fillId="0" borderId="45" xfId="0" applyFont="1" applyBorder="1"/>
    <xf numFmtId="0" fontId="16" fillId="0" borderId="45" xfId="0" applyFont="1" applyBorder="1" applyAlignment="1">
      <alignment horizontal="right"/>
    </xf>
    <xf numFmtId="3" fontId="16" fillId="4" borderId="44" xfId="0" applyNumberFormat="1" applyFont="1" applyFill="1" applyBorder="1"/>
    <xf numFmtId="3" fontId="16" fillId="8" borderId="46" xfId="0" applyNumberFormat="1" applyFont="1" applyFill="1" applyBorder="1"/>
    <xf numFmtId="3" fontId="16" fillId="0" borderId="0" xfId="0" applyNumberFormat="1" applyFont="1"/>
    <xf numFmtId="0" fontId="14" fillId="0" borderId="37" xfId="0" quotePrefix="1" applyFont="1" applyBorder="1"/>
    <xf numFmtId="3" fontId="16" fillId="8" borderId="39" xfId="0" applyNumberFormat="1" applyFont="1" applyFill="1" applyBorder="1"/>
    <xf numFmtId="0" fontId="14" fillId="0" borderId="47" xfId="0" applyFont="1" applyBorder="1"/>
    <xf numFmtId="0" fontId="16" fillId="0" borderId="48" xfId="0" applyFont="1" applyBorder="1"/>
    <xf numFmtId="0" fontId="16" fillId="0" borderId="48" xfId="0" applyFont="1" applyBorder="1" applyAlignment="1">
      <alignment horizontal="right"/>
    </xf>
    <xf numFmtId="3" fontId="16" fillId="4" borderId="47" xfId="0" applyNumberFormat="1" applyFont="1" applyFill="1" applyBorder="1"/>
    <xf numFmtId="3" fontId="16" fillId="0" borderId="49" xfId="0" applyNumberFormat="1" applyFont="1" applyBorder="1"/>
    <xf numFmtId="3" fontId="41" fillId="0" borderId="50" xfId="0" applyNumberFormat="1" applyFont="1" applyBorder="1"/>
    <xf numFmtId="3" fontId="17" fillId="5" borderId="51" xfId="0" applyNumberFormat="1" applyFont="1" applyFill="1" applyBorder="1"/>
    <xf numFmtId="3" fontId="16" fillId="5" borderId="38" xfId="0" applyNumberFormat="1" applyFont="1" applyFill="1" applyBorder="1"/>
    <xf numFmtId="3" fontId="14" fillId="0" borderId="52" xfId="0" applyNumberFormat="1" applyFont="1" applyBorder="1"/>
    <xf numFmtId="0" fontId="16" fillId="0" borderId="0" xfId="0" applyFont="1" applyAlignment="1">
      <alignment horizontal="right"/>
    </xf>
    <xf numFmtId="0" fontId="40" fillId="7" borderId="31" xfId="0" applyFont="1" applyFill="1" applyBorder="1" applyAlignment="1">
      <alignment vertical="center"/>
    </xf>
    <xf numFmtId="0" fontId="15" fillId="0" borderId="50" xfId="0" applyFont="1" applyBorder="1"/>
    <xf numFmtId="0" fontId="42" fillId="0" borderId="0" xfId="0" applyFont="1"/>
    <xf numFmtId="3" fontId="42" fillId="0" borderId="0" xfId="0" applyNumberFormat="1" applyFont="1"/>
    <xf numFmtId="3" fontId="43" fillId="0" borderId="0" xfId="0" applyNumberFormat="1" applyFont="1" applyAlignment="1">
      <alignment horizontal="right"/>
    </xf>
    <xf numFmtId="3" fontId="43" fillId="0" borderId="0" xfId="0" applyNumberFormat="1" applyFont="1"/>
    <xf numFmtId="164" fontId="44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3" borderId="5" xfId="0" applyNumberFormat="1" applyFill="1" applyBorder="1" applyAlignment="1">
      <alignment horizontal="right"/>
    </xf>
    <xf numFmtId="3" fontId="0" fillId="2" borderId="2" xfId="0" applyNumberFormat="1" applyFill="1" applyBorder="1"/>
    <xf numFmtId="0" fontId="0" fillId="0" borderId="57" xfId="0" applyBorder="1"/>
    <xf numFmtId="0" fontId="0" fillId="0" borderId="58" xfId="0" applyBorder="1"/>
    <xf numFmtId="3" fontId="1" fillId="9" borderId="59" xfId="0" applyNumberFormat="1" applyFont="1" applyFill="1" applyBorder="1"/>
    <xf numFmtId="0" fontId="0" fillId="0" borderId="60" xfId="0" applyBorder="1"/>
    <xf numFmtId="3" fontId="1" fillId="2" borderId="5" xfId="0" applyNumberFormat="1" applyFont="1" applyFill="1" applyBorder="1" applyAlignment="1">
      <alignment horizontal="right"/>
    </xf>
    <xf numFmtId="0" fontId="45" fillId="0" borderId="3" xfId="0" applyFont="1" applyBorder="1" applyAlignment="1">
      <alignment horizontal="left" vertical="top"/>
    </xf>
    <xf numFmtId="0" fontId="45" fillId="0" borderId="13" xfId="0" applyFont="1" applyBorder="1" applyAlignment="1">
      <alignment horizontal="left" vertical="top"/>
    </xf>
    <xf numFmtId="3" fontId="0" fillId="0" borderId="2" xfId="0" applyNumberFormat="1" applyFont="1" applyBorder="1"/>
    <xf numFmtId="0" fontId="46" fillId="0" borderId="0" xfId="0" applyFont="1"/>
    <xf numFmtId="0" fontId="45" fillId="0" borderId="0" xfId="0" applyFont="1"/>
    <xf numFmtId="0" fontId="45" fillId="0" borderId="61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/>
    <xf numFmtId="0" fontId="45" fillId="0" borderId="12" xfId="0" applyFont="1" applyBorder="1"/>
    <xf numFmtId="0" fontId="45" fillId="0" borderId="13" xfId="0" applyFont="1" applyBorder="1"/>
    <xf numFmtId="0" fontId="45" fillId="0" borderId="6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8" xfId="0" applyFont="1" applyBorder="1" applyAlignment="1">
      <alignment horizontal="left"/>
    </xf>
    <xf numFmtId="0" fontId="45" fillId="0" borderId="2" xfId="0" applyFont="1" applyBorder="1" applyAlignment="1">
      <alignment horizontal="left"/>
    </xf>
    <xf numFmtId="0" fontId="45" fillId="0" borderId="1" xfId="0" applyFont="1" applyBorder="1" applyAlignment="1">
      <alignment horizontal="left"/>
    </xf>
    <xf numFmtId="0" fontId="45" fillId="0" borderId="60" xfId="0" applyFont="1" applyBorder="1"/>
    <xf numFmtId="0" fontId="45" fillId="0" borderId="58" xfId="0" applyFont="1" applyBorder="1"/>
    <xf numFmtId="3" fontId="0" fillId="0" borderId="5" xfId="0" applyNumberFormat="1" applyFont="1" applyBorder="1" applyAlignment="1">
      <alignment horizontal="right"/>
    </xf>
    <xf numFmtId="3" fontId="0" fillId="2" borderId="2" xfId="0" applyNumberFormat="1" applyFont="1" applyFill="1" applyBorder="1"/>
    <xf numFmtId="3" fontId="5" fillId="2" borderId="2" xfId="0" applyNumberFormat="1" applyFont="1" applyFill="1" applyBorder="1"/>
    <xf numFmtId="0" fontId="47" fillId="0" borderId="1" xfId="0" applyFont="1" applyBorder="1" applyAlignment="1">
      <alignment horizontal="center"/>
    </xf>
    <xf numFmtId="0" fontId="47" fillId="0" borderId="60" xfId="0" applyFont="1" applyBorder="1" applyAlignment="1">
      <alignment horizontal="center"/>
    </xf>
    <xf numFmtId="3" fontId="0" fillId="0" borderId="5" xfId="0" applyNumberFormat="1" applyBorder="1" applyAlignment="1">
      <alignment horizontal="right" vertical="center"/>
    </xf>
    <xf numFmtId="0" fontId="47" fillId="0" borderId="1" xfId="0" applyFont="1" applyBorder="1" applyAlignment="1">
      <alignment horizontal="center" wrapText="1"/>
    </xf>
    <xf numFmtId="0" fontId="45" fillId="0" borderId="13" xfId="0" applyFont="1" applyBorder="1" applyAlignment="1">
      <alignment horizontal="left" vertical="top" wrapText="1"/>
    </xf>
    <xf numFmtId="0" fontId="2" fillId="0" borderId="0" xfId="0" applyFont="1" applyBorder="1"/>
    <xf numFmtId="0" fontId="2" fillId="0" borderId="62" xfId="0" applyFont="1" applyBorder="1"/>
    <xf numFmtId="0" fontId="0" fillId="0" borderId="60" xfId="0" applyBorder="1" applyAlignment="1">
      <alignment horizontal="right"/>
    </xf>
    <xf numFmtId="0" fontId="8" fillId="0" borderId="60" xfId="0" applyFont="1" applyBorder="1" applyAlignment="1">
      <alignment horizontal="right"/>
    </xf>
    <xf numFmtId="0" fontId="3" fillId="2" borderId="60" xfId="0" applyFont="1" applyFill="1" applyBorder="1" applyAlignment="1">
      <alignment horizontal="right"/>
    </xf>
    <xf numFmtId="0" fontId="0" fillId="2" borderId="60" xfId="0" applyFill="1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0" borderId="12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8" fillId="0" borderId="1" xfId="0" applyFont="1" applyBorder="1"/>
    <xf numFmtId="0" fontId="5" fillId="2" borderId="1" xfId="0" applyFont="1" applyFill="1" applyBorder="1"/>
    <xf numFmtId="0" fontId="0" fillId="2" borderId="1" xfId="0" applyFill="1" applyBorder="1"/>
    <xf numFmtId="0" fontId="45" fillId="0" borderId="0" xfId="0" applyFont="1" applyBorder="1" applyAlignment="1"/>
    <xf numFmtId="3" fontId="0" fillId="0" borderId="65" xfId="0" applyNumberFormat="1" applyBorder="1"/>
    <xf numFmtId="3" fontId="0" fillId="0" borderId="66" xfId="0" applyNumberFormat="1" applyBorder="1" applyAlignment="1">
      <alignment horizontal="right"/>
    </xf>
    <xf numFmtId="3" fontId="0" fillId="3" borderId="66" xfId="0" applyNumberFormat="1" applyFill="1" applyBorder="1" applyAlignment="1">
      <alignment horizontal="right"/>
    </xf>
    <xf numFmtId="3" fontId="0" fillId="0" borderId="66" xfId="0" applyNumberFormat="1" applyBorder="1" applyAlignment="1">
      <alignment horizontal="right" vertical="center"/>
    </xf>
    <xf numFmtId="3" fontId="0" fillId="0" borderId="66" xfId="0" applyNumberFormat="1" applyFont="1" applyBorder="1" applyAlignment="1">
      <alignment horizontal="right"/>
    </xf>
    <xf numFmtId="3" fontId="0" fillId="2" borderId="66" xfId="0" applyNumberFormat="1" applyFont="1" applyFill="1" applyBorder="1"/>
    <xf numFmtId="3" fontId="0" fillId="0" borderId="66" xfId="0" applyNumberFormat="1" applyFont="1" applyBorder="1"/>
    <xf numFmtId="3" fontId="0" fillId="0" borderId="67" xfId="0" applyNumberFormat="1" applyFont="1" applyBorder="1"/>
    <xf numFmtId="3" fontId="0" fillId="0" borderId="67" xfId="0" applyNumberFormat="1" applyBorder="1"/>
    <xf numFmtId="3" fontId="0" fillId="0" borderId="66" xfId="0" applyNumberFormat="1" applyBorder="1"/>
    <xf numFmtId="3" fontId="1" fillId="0" borderId="66" xfId="0" applyNumberFormat="1" applyFont="1" applyBorder="1"/>
    <xf numFmtId="3" fontId="1" fillId="0" borderId="66" xfId="0" applyNumberFormat="1" applyFont="1" applyBorder="1" applyAlignment="1">
      <alignment horizontal="right"/>
    </xf>
    <xf numFmtId="3" fontId="5" fillId="2" borderId="66" xfId="0" applyNumberFormat="1" applyFont="1" applyFill="1" applyBorder="1"/>
    <xf numFmtId="3" fontId="0" fillId="2" borderId="66" xfId="0" applyNumberFormat="1" applyFill="1" applyBorder="1"/>
    <xf numFmtId="3" fontId="1" fillId="2" borderId="66" xfId="0" applyNumberFormat="1" applyFont="1" applyFill="1" applyBorder="1" applyAlignment="1">
      <alignment horizontal="right"/>
    </xf>
    <xf numFmtId="3" fontId="1" fillId="9" borderId="68" xfId="0" applyNumberFormat="1" applyFont="1" applyFill="1" applyBorder="1"/>
    <xf numFmtId="3" fontId="0" fillId="0" borderId="61" xfId="0" applyNumberFormat="1" applyBorder="1" applyAlignment="1">
      <alignment horizontal="center"/>
    </xf>
    <xf numFmtId="3" fontId="0" fillId="0" borderId="61" xfId="0" applyNumberFormat="1" applyBorder="1" applyAlignment="1">
      <alignment horizontal="center" wrapText="1"/>
    </xf>
    <xf numFmtId="0" fontId="45" fillId="0" borderId="70" xfId="0" applyFont="1" applyBorder="1" applyAlignment="1">
      <alignment horizontal="left" vertical="top"/>
    </xf>
    <xf numFmtId="0" fontId="2" fillId="0" borderId="71" xfId="0" applyFont="1" applyBorder="1"/>
    <xf numFmtId="3" fontId="0" fillId="3" borderId="65" xfId="0" applyNumberFormat="1" applyFill="1" applyBorder="1" applyAlignment="1">
      <alignment horizontal="right"/>
    </xf>
    <xf numFmtId="0" fontId="45" fillId="0" borderId="62" xfId="0" applyFont="1" applyBorder="1"/>
    <xf numFmtId="3" fontId="0" fillId="3" borderId="72" xfId="0" applyNumberFormat="1" applyFill="1" applyBorder="1" applyAlignment="1">
      <alignment horizontal="right"/>
    </xf>
    <xf numFmtId="3" fontId="0" fillId="3" borderId="73" xfId="0" applyNumberFormat="1" applyFill="1" applyBorder="1" applyAlignment="1">
      <alignment horizontal="right"/>
    </xf>
    <xf numFmtId="0" fontId="45" fillId="0" borderId="64" xfId="0" applyFont="1" applyBorder="1" applyAlignment="1">
      <alignment horizontal="left" vertical="top"/>
    </xf>
    <xf numFmtId="0" fontId="45" fillId="0" borderId="0" xfId="0" applyFont="1" applyBorder="1"/>
    <xf numFmtId="3" fontId="0" fillId="0" borderId="74" xfId="0" applyNumberFormat="1" applyBorder="1" applyAlignment="1">
      <alignment horizontal="right"/>
    </xf>
    <xf numFmtId="3" fontId="0" fillId="0" borderId="74" xfId="0" applyNumberFormat="1" applyFont="1" applyBorder="1" applyAlignment="1">
      <alignment horizontal="right"/>
    </xf>
    <xf numFmtId="3" fontId="0" fillId="2" borderId="75" xfId="0" applyNumberFormat="1" applyFont="1" applyFill="1" applyBorder="1"/>
    <xf numFmtId="0" fontId="45" fillId="0" borderId="57" xfId="0" applyFont="1" applyBorder="1" applyAlignment="1">
      <alignment horizontal="left" vertical="top"/>
    </xf>
    <xf numFmtId="0" fontId="3" fillId="0" borderId="76" xfId="0" applyFont="1" applyBorder="1" applyAlignment="1">
      <alignment horizontal="right"/>
    </xf>
    <xf numFmtId="3" fontId="0" fillId="0" borderId="77" xfId="0" applyNumberFormat="1" applyFont="1" applyBorder="1"/>
    <xf numFmtId="3" fontId="0" fillId="0" borderId="78" xfId="0" applyNumberFormat="1" applyFont="1" applyBorder="1"/>
    <xf numFmtId="3" fontId="0" fillId="0" borderId="79" xfId="0" applyNumberFormat="1" applyFont="1" applyBorder="1"/>
    <xf numFmtId="0" fontId="45" fillId="0" borderId="80" xfId="0" applyFont="1" applyBorder="1"/>
    <xf numFmtId="0" fontId="1" fillId="0" borderId="54" xfId="0" applyFont="1" applyBorder="1"/>
    <xf numFmtId="3" fontId="0" fillId="3" borderId="53" xfId="0" applyNumberFormat="1" applyFill="1" applyBorder="1" applyAlignment="1">
      <alignment horizontal="right"/>
    </xf>
    <xf numFmtId="0" fontId="45" fillId="0" borderId="55" xfId="0" applyFont="1" applyBorder="1"/>
    <xf numFmtId="3" fontId="0" fillId="3" borderId="81" xfId="0" applyNumberFormat="1" applyFill="1" applyBorder="1" applyAlignment="1">
      <alignment horizontal="right"/>
    </xf>
    <xf numFmtId="3" fontId="0" fillId="3" borderId="56" xfId="0" applyNumberFormat="1" applyFill="1" applyBorder="1" applyAlignment="1">
      <alignment horizontal="right"/>
    </xf>
    <xf numFmtId="0" fontId="0" fillId="0" borderId="1" xfId="0" applyBorder="1" applyAlignment="1">
      <alignment horizontal="left" vertical="top"/>
    </xf>
    <xf numFmtId="0" fontId="45" fillId="0" borderId="80" xfId="0" applyFont="1" applyBorder="1" applyAlignment="1">
      <alignment horizontal="left" vertical="top"/>
    </xf>
    <xf numFmtId="0" fontId="2" fillId="0" borderId="82" xfId="0" applyFont="1" applyBorder="1" applyAlignment="1">
      <alignment horizontal="left" wrapText="1"/>
    </xf>
    <xf numFmtId="0" fontId="45" fillId="0" borderId="64" xfId="0" applyFont="1" applyBorder="1"/>
    <xf numFmtId="3" fontId="0" fillId="0" borderId="74" xfId="0" applyNumberFormat="1" applyBorder="1" applyAlignment="1">
      <alignment horizontal="right" vertical="center"/>
    </xf>
    <xf numFmtId="0" fontId="45" fillId="0" borderId="57" xfId="0" applyFont="1" applyBorder="1"/>
    <xf numFmtId="0" fontId="0" fillId="0" borderId="76" xfId="0" applyBorder="1" applyAlignment="1">
      <alignment horizontal="right"/>
    </xf>
    <xf numFmtId="3" fontId="0" fillId="0" borderId="77" xfId="0" applyNumberFormat="1" applyBorder="1" applyAlignment="1">
      <alignment horizontal="right"/>
    </xf>
    <xf numFmtId="3" fontId="0" fillId="0" borderId="83" xfId="0" applyNumberFormat="1" applyBorder="1" applyAlignment="1">
      <alignment horizontal="right"/>
    </xf>
    <xf numFmtId="3" fontId="0" fillId="0" borderId="84" xfId="0" applyNumberFormat="1" applyBorder="1" applyAlignment="1">
      <alignment horizontal="right"/>
    </xf>
    <xf numFmtId="0" fontId="45" fillId="0" borderId="85" xfId="0" applyFont="1" applyBorder="1" applyAlignment="1">
      <alignment horizontal="left" vertical="top"/>
    </xf>
    <xf numFmtId="3" fontId="45" fillId="0" borderId="62" xfId="0" applyNumberFormat="1" applyFont="1" applyBorder="1"/>
    <xf numFmtId="0" fontId="45" fillId="0" borderId="4" xfId="0" applyFont="1" applyBorder="1" applyAlignment="1">
      <alignment horizontal="left" vertical="top"/>
    </xf>
    <xf numFmtId="0" fontId="45" fillId="0" borderId="86" xfId="0" applyFont="1" applyBorder="1" applyAlignment="1">
      <alignment horizontal="left" vertical="top"/>
    </xf>
    <xf numFmtId="0" fontId="0" fillId="0" borderId="87" xfId="0" applyBorder="1" applyAlignment="1">
      <alignment horizontal="right"/>
    </xf>
    <xf numFmtId="0" fontId="48" fillId="10" borderId="13" xfId="0" applyFont="1" applyFill="1" applyBorder="1" applyAlignment="1">
      <alignment horizontal="left" vertical="top"/>
    </xf>
    <xf numFmtId="0" fontId="1" fillId="10" borderId="63" xfId="0" applyFont="1" applyFill="1" applyBorder="1" applyAlignment="1">
      <alignment horizontal="right"/>
    </xf>
    <xf numFmtId="3" fontId="1" fillId="10" borderId="69" xfId="0" applyNumberFormat="1" applyFont="1" applyFill="1" applyBorder="1" applyAlignment="1">
      <alignment horizontal="right"/>
    </xf>
    <xf numFmtId="0" fontId="48" fillId="10" borderId="0" xfId="0" applyFont="1" applyFill="1"/>
    <xf numFmtId="3" fontId="1" fillId="10" borderId="9" xfId="0" applyNumberFormat="1" applyFont="1" applyFill="1" applyBorder="1" applyAlignment="1">
      <alignment horizontal="right"/>
    </xf>
    <xf numFmtId="3" fontId="47" fillId="0" borderId="0" xfId="0" applyNumberFormat="1" applyFont="1"/>
    <xf numFmtId="0" fontId="46" fillId="0" borderId="0" xfId="0" applyFont="1" applyAlignment="1">
      <alignment horizontal="center" vertical="center"/>
    </xf>
    <xf numFmtId="0" fontId="0" fillId="0" borderId="5" xfId="0" applyBorder="1"/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5" fillId="0" borderId="6" xfId="0" applyFont="1" applyBorder="1" applyAlignment="1">
      <alignment horizontal="center" wrapText="1"/>
    </xf>
    <xf numFmtId="0" fontId="45" fillId="0" borderId="8" xfId="0" applyFont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16" fillId="0" borderId="16" xfId="0" applyNumberFormat="1" applyFont="1" applyBorder="1" applyAlignment="1">
      <alignment horizontal="center" vertical="center" wrapText="1"/>
    </xf>
    <xf numFmtId="0" fontId="18" fillId="0" borderId="22" xfId="0" applyFont="1" applyBorder="1"/>
    <xf numFmtId="3" fontId="17" fillId="0" borderId="17" xfId="0" applyNumberFormat="1" applyFont="1" applyBorder="1" applyAlignment="1">
      <alignment horizontal="center" vertical="center" wrapText="1"/>
    </xf>
    <xf numFmtId="0" fontId="12" fillId="0" borderId="23" xfId="0" applyFont="1" applyBorder="1"/>
    <xf numFmtId="3" fontId="16" fillId="0" borderId="18" xfId="0" applyNumberFormat="1" applyFont="1" applyBorder="1" applyAlignment="1">
      <alignment horizontal="center"/>
    </xf>
    <xf numFmtId="0" fontId="18" fillId="0" borderId="18" xfId="0" applyFont="1" applyBorder="1"/>
    <xf numFmtId="3" fontId="19" fillId="0" borderId="19" xfId="0" applyNumberFormat="1" applyFont="1" applyBorder="1" applyAlignment="1">
      <alignment horizontal="center" vertical="center" wrapText="1"/>
    </xf>
    <xf numFmtId="0" fontId="18" fillId="0" borderId="25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zoomScale="82" zoomScaleNormal="82" workbookViewId="0">
      <selection activeCell="D19" sqref="D19"/>
    </sheetView>
  </sheetViews>
  <sheetFormatPr defaultRowHeight="14.4" x14ac:dyDescent="0.3"/>
  <cols>
    <col min="2" max="2" width="9.109375" style="204"/>
    <col min="3" max="3" width="46.109375" customWidth="1"/>
    <col min="4" max="4" width="22.33203125" style="32" customWidth="1"/>
    <col min="5" max="5" width="1.33203125" style="204" customWidth="1"/>
    <col min="6" max="7" width="10.6640625" style="32" customWidth="1"/>
    <col min="8" max="8" width="12.109375" style="32" customWidth="1"/>
    <col min="9" max="21" width="10.6640625" style="32" customWidth="1"/>
  </cols>
  <sheetData>
    <row r="1" spans="1:21" ht="21" x14ac:dyDescent="0.4">
      <c r="A1" s="29" t="s">
        <v>234</v>
      </c>
      <c r="B1" s="303"/>
    </row>
    <row r="2" spans="1:21" ht="15" thickBot="1" x14ac:dyDescent="0.35">
      <c r="D2" s="192" t="s">
        <v>146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1" x14ac:dyDescent="0.3">
      <c r="A3" s="310" t="s">
        <v>0</v>
      </c>
      <c r="B3" s="308" t="s">
        <v>151</v>
      </c>
      <c r="C3" s="221" t="s">
        <v>148</v>
      </c>
      <c r="D3" s="242" t="s">
        <v>52</v>
      </c>
      <c r="E3" s="204" t="s">
        <v>150</v>
      </c>
      <c r="F3" s="312" t="s">
        <v>220</v>
      </c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04"/>
    </row>
    <row r="4" spans="1:21" ht="33.75" customHeight="1" thickBot="1" x14ac:dyDescent="0.35">
      <c r="A4" s="311"/>
      <c r="B4" s="309"/>
      <c r="C4" s="225" t="s">
        <v>1</v>
      </c>
      <c r="D4" s="244">
        <v>51387749</v>
      </c>
      <c r="F4" s="258" t="s">
        <v>192</v>
      </c>
      <c r="G4" s="258" t="s">
        <v>194</v>
      </c>
      <c r="H4" s="259" t="s">
        <v>211</v>
      </c>
      <c r="I4" s="258" t="s">
        <v>195</v>
      </c>
      <c r="J4" s="258" t="s">
        <v>196</v>
      </c>
      <c r="K4" s="258" t="s">
        <v>203</v>
      </c>
      <c r="L4" s="258" t="s">
        <v>204</v>
      </c>
      <c r="M4" s="258" t="s">
        <v>205</v>
      </c>
      <c r="N4" s="258" t="s">
        <v>206</v>
      </c>
      <c r="O4" s="258" t="s">
        <v>212</v>
      </c>
      <c r="P4" s="259" t="s">
        <v>213</v>
      </c>
      <c r="Q4" s="258" t="s">
        <v>207</v>
      </c>
      <c r="R4" s="259" t="s">
        <v>208</v>
      </c>
      <c r="S4" s="259" t="s">
        <v>209</v>
      </c>
      <c r="T4" s="259" t="s">
        <v>210</v>
      </c>
      <c r="U4" s="259" t="s">
        <v>235</v>
      </c>
    </row>
    <row r="5" spans="1:21" x14ac:dyDescent="0.3">
      <c r="A5" s="43" t="s">
        <v>2</v>
      </c>
      <c r="B5" s="201"/>
      <c r="C5" s="226" t="s">
        <v>156</v>
      </c>
      <c r="D5" s="244">
        <f>SUM(D6:D11)</f>
        <v>15812509</v>
      </c>
      <c r="F5" s="193">
        <f>SUM(F6:F12)</f>
        <v>668722</v>
      </c>
      <c r="G5" s="193">
        <f>SUM(G6:G12)</f>
        <v>575566</v>
      </c>
      <c r="H5" s="193">
        <f>SUM(H6:H12)</f>
        <v>605597</v>
      </c>
      <c r="I5" s="193">
        <f>SUM(I6:I12)</f>
        <v>1490033</v>
      </c>
      <c r="J5" s="193">
        <f>SUM(J6:J12)</f>
        <v>1415765</v>
      </c>
      <c r="K5" s="193">
        <f>SUM(K6:K8)</f>
        <v>709026</v>
      </c>
      <c r="L5" s="193">
        <f t="shared" ref="L5:T5" si="0">SUM(L6:L12)</f>
        <v>1703801</v>
      </c>
      <c r="M5" s="193">
        <f t="shared" si="0"/>
        <v>589976</v>
      </c>
      <c r="N5" s="193">
        <f t="shared" si="0"/>
        <v>890605</v>
      </c>
      <c r="O5" s="193">
        <f t="shared" si="0"/>
        <v>1149851</v>
      </c>
      <c r="P5" s="193">
        <f>SUM(P6:P12)</f>
        <v>42124</v>
      </c>
      <c r="Q5" s="193">
        <f t="shared" si="0"/>
        <v>353421</v>
      </c>
      <c r="R5" s="193">
        <f>SUM(R6:R12)</f>
        <v>25197</v>
      </c>
      <c r="S5" s="193">
        <f t="shared" si="0"/>
        <v>55211</v>
      </c>
      <c r="T5" s="193">
        <f t="shared" si="0"/>
        <v>3552633</v>
      </c>
      <c r="U5" s="193">
        <f>SUM(U6:U12)</f>
        <v>1136550</v>
      </c>
    </row>
    <row r="6" spans="1:21" x14ac:dyDescent="0.3">
      <c r="A6" s="200"/>
      <c r="B6" s="201" t="s">
        <v>193</v>
      </c>
      <c r="C6" s="227" t="s">
        <v>3</v>
      </c>
      <c r="D6" s="243">
        <f>66851+F6+G6+H6+I6+J6+K6+L6+M6+N6+O6+P6+Q6+R6+S6+T6+U6</f>
        <v>4941016</v>
      </c>
      <c r="F6" s="33">
        <v>296127</v>
      </c>
      <c r="G6" s="33">
        <f>32283+499271</f>
        <v>531554</v>
      </c>
      <c r="H6" s="33">
        <v>7089</v>
      </c>
      <c r="I6" s="33">
        <f>37590+852962</f>
        <v>890552</v>
      </c>
      <c r="J6" s="33">
        <f>26457+319435</f>
        <v>345892</v>
      </c>
      <c r="K6" s="33">
        <f>29641+453970</f>
        <v>483611</v>
      </c>
      <c r="L6" s="33">
        <f>18804</f>
        <v>18804</v>
      </c>
      <c r="M6" s="33">
        <v>399082</v>
      </c>
      <c r="N6" s="33">
        <f>683583</f>
        <v>683583</v>
      </c>
      <c r="O6" s="33">
        <v>354358</v>
      </c>
      <c r="P6" s="33">
        <v>42124</v>
      </c>
      <c r="Q6" s="33">
        <v>71280</v>
      </c>
      <c r="R6" s="33">
        <v>25197</v>
      </c>
      <c r="S6" s="33"/>
      <c r="T6" s="33">
        <v>82795</v>
      </c>
      <c r="U6" s="33">
        <f>2420+639697</f>
        <v>642117</v>
      </c>
    </row>
    <row r="7" spans="1:21" x14ac:dyDescent="0.3">
      <c r="A7" s="44"/>
      <c r="B7" s="224" t="s">
        <v>201</v>
      </c>
      <c r="C7" s="227" t="s">
        <v>4</v>
      </c>
      <c r="D7" s="243">
        <f>43780+F7+G7+H7+I7+J7+K7+L7+M7+N7+O7+Q7+S7+T7+R7+P7+U7</f>
        <v>10033025</v>
      </c>
      <c r="E7" s="204" t="s">
        <v>161</v>
      </c>
      <c r="F7" s="33">
        <f>30315+317750</f>
        <v>348065</v>
      </c>
      <c r="G7" s="33">
        <v>44012</v>
      </c>
      <c r="H7" s="33">
        <f>572524+25984</f>
        <v>598508</v>
      </c>
      <c r="I7" s="33">
        <f>233673+365060</f>
        <v>598733</v>
      </c>
      <c r="J7" s="33">
        <f>450823+619050</f>
        <v>1069873</v>
      </c>
      <c r="K7" s="33">
        <f>55600+164365</f>
        <v>219965</v>
      </c>
      <c r="L7" s="33">
        <f>439206+1245791</f>
        <v>1684997</v>
      </c>
      <c r="M7" s="33">
        <f>116216+62567</f>
        <v>178783</v>
      </c>
      <c r="N7" s="33">
        <f>133193+45050</f>
        <v>178243</v>
      </c>
      <c r="O7" s="33">
        <f>727990+28824+9629</f>
        <v>766443</v>
      </c>
      <c r="P7" s="33"/>
      <c r="Q7" s="33">
        <f>1261+280880</f>
        <v>282141</v>
      </c>
      <c r="R7" s="33"/>
      <c r="S7" s="33">
        <v>55211</v>
      </c>
      <c r="T7" s="33">
        <f>98560+3371278</f>
        <v>3469838</v>
      </c>
      <c r="U7" s="33">
        <f>381523+112910</f>
        <v>494433</v>
      </c>
    </row>
    <row r="8" spans="1:21" x14ac:dyDescent="0.3">
      <c r="A8" s="44"/>
      <c r="B8" s="201">
        <v>5222</v>
      </c>
      <c r="C8" s="228" t="s">
        <v>160</v>
      </c>
      <c r="D8" s="243">
        <f>SUM(F8:T8)</f>
        <v>47739</v>
      </c>
      <c r="F8" s="33">
        <v>18530</v>
      </c>
      <c r="G8" s="33"/>
      <c r="H8" s="33"/>
      <c r="I8" s="33">
        <v>748</v>
      </c>
      <c r="J8" s="33"/>
      <c r="K8" s="33">
        <v>5450</v>
      </c>
      <c r="L8" s="33"/>
      <c r="M8" s="33">
        <v>12111</v>
      </c>
      <c r="N8" s="33">
        <v>10900</v>
      </c>
      <c r="O8" s="33"/>
      <c r="P8" s="33"/>
      <c r="Q8" s="33"/>
      <c r="R8" s="33"/>
      <c r="S8" s="33"/>
      <c r="T8" s="33"/>
      <c r="U8" s="33"/>
    </row>
    <row r="9" spans="1:21" x14ac:dyDescent="0.3">
      <c r="A9" s="44"/>
      <c r="B9" s="201"/>
      <c r="C9" s="229" t="s">
        <v>5</v>
      </c>
      <c r="D9" s="243">
        <f>SUM(F9:T9)</f>
        <v>52929</v>
      </c>
      <c r="F9" s="33">
        <v>6000</v>
      </c>
      <c r="G9" s="33"/>
      <c r="H9" s="33"/>
      <c r="I9" s="33"/>
      <c r="J9" s="33"/>
      <c r="K9" s="33"/>
      <c r="L9" s="33"/>
      <c r="M9" s="33"/>
      <c r="N9" s="33">
        <v>17879</v>
      </c>
      <c r="O9" s="33">
        <v>29050</v>
      </c>
      <c r="P9" s="33"/>
      <c r="Q9" s="33"/>
      <c r="R9" s="33"/>
      <c r="S9" s="33"/>
      <c r="T9" s="33"/>
      <c r="U9" s="33"/>
    </row>
    <row r="10" spans="1:21" x14ac:dyDescent="0.3">
      <c r="A10" s="44"/>
      <c r="B10" s="201">
        <v>8676</v>
      </c>
      <c r="C10" s="227" t="s">
        <v>6</v>
      </c>
      <c r="D10" s="243">
        <f>355500</f>
        <v>355500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x14ac:dyDescent="0.3">
      <c r="A11" s="44"/>
      <c r="B11" s="201">
        <v>533</v>
      </c>
      <c r="C11" s="230" t="s">
        <v>7</v>
      </c>
      <c r="D11" s="243">
        <v>382300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5" thickBot="1" x14ac:dyDescent="0.35">
      <c r="A12" s="45"/>
      <c r="B12" s="297"/>
      <c r="C12" s="298" t="s">
        <v>8</v>
      </c>
      <c r="D12" s="299">
        <v>13522723</v>
      </c>
      <c r="E12" s="300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</row>
    <row r="13" spans="1:21" x14ac:dyDescent="0.3">
      <c r="A13" s="305" t="s">
        <v>9</v>
      </c>
      <c r="B13" s="292"/>
      <c r="C13" s="226" t="s">
        <v>10</v>
      </c>
      <c r="D13" s="262">
        <f>SUM(D14:D16)</f>
        <v>0</v>
      </c>
      <c r="E13" s="293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5"/>
      <c r="U13" s="265"/>
    </row>
    <row r="14" spans="1:21" x14ac:dyDescent="0.3">
      <c r="A14" s="306"/>
      <c r="B14" s="294"/>
      <c r="C14" s="227" t="s">
        <v>11</v>
      </c>
      <c r="D14" s="243"/>
      <c r="E14" s="267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268"/>
      <c r="U14" s="268"/>
    </row>
    <row r="15" spans="1:21" x14ac:dyDescent="0.3">
      <c r="A15" s="306"/>
      <c r="B15" s="294"/>
      <c r="C15" s="230" t="s">
        <v>12</v>
      </c>
      <c r="D15" s="243"/>
      <c r="E15" s="267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268"/>
      <c r="U15" s="268"/>
    </row>
    <row r="16" spans="1:21" ht="15" thickBot="1" x14ac:dyDescent="0.35">
      <c r="A16" s="307"/>
      <c r="B16" s="295"/>
      <c r="C16" s="296" t="s">
        <v>13</v>
      </c>
      <c r="D16" s="289"/>
      <c r="E16" s="216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1"/>
      <c r="U16" s="291"/>
    </row>
    <row r="17" spans="1:21" x14ac:dyDescent="0.3">
      <c r="A17" s="46" t="s">
        <v>14</v>
      </c>
      <c r="B17" s="260"/>
      <c r="C17" s="261" t="s">
        <v>15</v>
      </c>
      <c r="D17" s="262">
        <f>SUM(D18:D19)</f>
        <v>2662199</v>
      </c>
      <c r="E17" s="263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5"/>
      <c r="U17" s="265"/>
    </row>
    <row r="18" spans="1:21" ht="51.75" customHeight="1" x14ac:dyDescent="0.3">
      <c r="A18" s="11"/>
      <c r="B18" s="285">
        <v>5121</v>
      </c>
      <c r="C18" s="231" t="s">
        <v>191</v>
      </c>
      <c r="D18" s="245">
        <v>2662199</v>
      </c>
      <c r="E18" s="24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86"/>
      <c r="U18" s="286"/>
    </row>
    <row r="19" spans="1:21" ht="15" thickBot="1" x14ac:dyDescent="0.35">
      <c r="A19" s="13"/>
      <c r="B19" s="287"/>
      <c r="C19" s="288" t="s">
        <v>17</v>
      </c>
      <c r="D19" s="289"/>
      <c r="E19" s="216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1"/>
      <c r="U19" s="291"/>
    </row>
    <row r="20" spans="1:21" ht="15" thickBot="1" x14ac:dyDescent="0.35">
      <c r="A20" s="1" t="s">
        <v>18</v>
      </c>
      <c r="B20" s="276"/>
      <c r="C20" s="277" t="s">
        <v>19</v>
      </c>
      <c r="D20" s="278"/>
      <c r="E20" s="279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1"/>
      <c r="U20" s="281"/>
    </row>
    <row r="21" spans="1:21" ht="32.1" customHeight="1" thickBot="1" x14ac:dyDescent="0.35">
      <c r="A21" s="282" t="s">
        <v>20</v>
      </c>
      <c r="B21" s="283"/>
      <c r="C21" s="284" t="s">
        <v>21</v>
      </c>
      <c r="D21" s="278"/>
      <c r="E21" s="279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1"/>
      <c r="U21" s="281"/>
    </row>
    <row r="22" spans="1:21" x14ac:dyDescent="0.3">
      <c r="A22" s="305" t="s">
        <v>22</v>
      </c>
      <c r="B22" s="260"/>
      <c r="C22" s="261" t="s">
        <v>190</v>
      </c>
      <c r="D22" s="262">
        <f>SUM(D23:D29)</f>
        <v>2120325</v>
      </c>
      <c r="E22" s="263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5"/>
      <c r="U22" s="265"/>
    </row>
    <row r="23" spans="1:21" x14ac:dyDescent="0.3">
      <c r="A23" s="306"/>
      <c r="B23" s="266"/>
      <c r="C23" s="233" t="s">
        <v>57</v>
      </c>
      <c r="D23" s="243">
        <v>0</v>
      </c>
      <c r="E23" s="267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268"/>
      <c r="U23" s="268"/>
    </row>
    <row r="24" spans="1:21" x14ac:dyDescent="0.3">
      <c r="A24" s="306"/>
      <c r="B24" s="266">
        <v>5121</v>
      </c>
      <c r="C24" s="233" t="s">
        <v>152</v>
      </c>
      <c r="D24" s="243">
        <f>1449673</f>
        <v>1449673</v>
      </c>
      <c r="E24" s="267" t="s">
        <v>153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268"/>
      <c r="U24" s="268"/>
    </row>
    <row r="25" spans="1:21" x14ac:dyDescent="0.3">
      <c r="A25" s="306"/>
      <c r="B25" s="266">
        <v>5298</v>
      </c>
      <c r="C25" s="232" t="s">
        <v>165</v>
      </c>
      <c r="D25" s="243">
        <v>71367</v>
      </c>
      <c r="E25" s="267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268"/>
      <c r="U25" s="268"/>
    </row>
    <row r="26" spans="1:21" x14ac:dyDescent="0.3">
      <c r="A26" s="306"/>
      <c r="B26" s="266">
        <v>5132</v>
      </c>
      <c r="C26" s="232" t="s">
        <v>24</v>
      </c>
      <c r="D26" s="246">
        <f>43247</f>
        <v>43247</v>
      </c>
      <c r="E26" s="26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69"/>
      <c r="U26" s="269"/>
    </row>
    <row r="27" spans="1:21" x14ac:dyDescent="0.3">
      <c r="A27" s="306"/>
      <c r="B27" s="266">
        <v>5239</v>
      </c>
      <c r="C27" s="234" t="s">
        <v>25</v>
      </c>
      <c r="D27" s="247">
        <v>97000</v>
      </c>
      <c r="E27" s="267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70"/>
      <c r="U27" s="270"/>
    </row>
    <row r="28" spans="1:21" x14ac:dyDescent="0.3">
      <c r="A28" s="306"/>
      <c r="B28" s="266">
        <v>5239</v>
      </c>
      <c r="C28" s="234" t="s">
        <v>26</v>
      </c>
      <c r="D28" s="247">
        <v>100000</v>
      </c>
      <c r="E28" s="267" t="s">
        <v>162</v>
      </c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70"/>
      <c r="U28" s="270"/>
    </row>
    <row r="29" spans="1:21" ht="15" thickBot="1" x14ac:dyDescent="0.35">
      <c r="A29" s="306"/>
      <c r="B29" s="271">
        <v>5119</v>
      </c>
      <c r="C29" s="272" t="s">
        <v>27</v>
      </c>
      <c r="D29" s="273">
        <f>359038</f>
        <v>359038</v>
      </c>
      <c r="E29" s="216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5"/>
      <c r="U29" s="275"/>
    </row>
    <row r="30" spans="1:21" x14ac:dyDescent="0.3">
      <c r="A30" s="21">
        <v>8</v>
      </c>
      <c r="B30" s="212">
        <v>5123.5131000000001</v>
      </c>
      <c r="C30" s="235" t="s">
        <v>157</v>
      </c>
      <c r="D30" s="249">
        <f>235371+78390</f>
        <v>313761</v>
      </c>
      <c r="E30" s="204" t="s">
        <v>154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x14ac:dyDescent="0.3">
      <c r="A31" s="21">
        <v>9</v>
      </c>
      <c r="B31" s="212">
        <v>533</v>
      </c>
      <c r="C31" s="235" t="s">
        <v>60</v>
      </c>
      <c r="D31" s="249">
        <v>61781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x14ac:dyDescent="0.3">
      <c r="A32" s="21">
        <v>10</v>
      </c>
      <c r="B32" s="213">
        <v>526</v>
      </c>
      <c r="C32" s="236" t="s">
        <v>29</v>
      </c>
      <c r="D32" s="249">
        <f>3000+1432738</f>
        <v>1435738</v>
      </c>
      <c r="E32" s="204" t="s">
        <v>163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x14ac:dyDescent="0.3">
      <c r="A33" s="21">
        <v>11</v>
      </c>
      <c r="B33" s="213">
        <v>555</v>
      </c>
      <c r="C33" s="236" t="s">
        <v>30</v>
      </c>
      <c r="D33" s="249">
        <v>54600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x14ac:dyDescent="0.3">
      <c r="A34" s="21">
        <v>12</v>
      </c>
      <c r="B34" s="213">
        <v>541</v>
      </c>
      <c r="C34" s="236" t="s">
        <v>202</v>
      </c>
      <c r="D34" s="249">
        <f>1554947+1186081</f>
        <v>2741028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x14ac:dyDescent="0.3">
      <c r="A35" s="21">
        <v>13</v>
      </c>
      <c r="B35" s="213">
        <v>553</v>
      </c>
      <c r="C35" s="236" t="s">
        <v>32</v>
      </c>
      <c r="D35" s="249">
        <v>742037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x14ac:dyDescent="0.3">
      <c r="A36" s="21">
        <v>14</v>
      </c>
      <c r="B36" s="213"/>
      <c r="C36" s="236" t="s">
        <v>33</v>
      </c>
      <c r="D36" s="250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3">
      <c r="A37" s="21">
        <v>15</v>
      </c>
      <c r="B37" s="213">
        <v>557</v>
      </c>
      <c r="C37" s="1" t="s">
        <v>34</v>
      </c>
      <c r="D37" s="243">
        <v>96900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x14ac:dyDescent="0.3">
      <c r="A38" s="21">
        <v>16</v>
      </c>
      <c r="B38" s="213">
        <v>533</v>
      </c>
      <c r="C38" s="236" t="s">
        <v>35</v>
      </c>
      <c r="D38" s="243">
        <v>444081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x14ac:dyDescent="0.3">
      <c r="A39" s="21">
        <v>17</v>
      </c>
      <c r="B39" s="213">
        <v>554</v>
      </c>
      <c r="C39" s="236" t="s">
        <v>36</v>
      </c>
      <c r="D39" s="251">
        <v>6966</v>
      </c>
      <c r="E39" s="204" t="s">
        <v>167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x14ac:dyDescent="0.3">
      <c r="A40" s="21">
        <v>18</v>
      </c>
      <c r="B40" s="213"/>
      <c r="C40" s="236" t="s">
        <v>37</v>
      </c>
      <c r="D40" s="251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x14ac:dyDescent="0.3">
      <c r="A41" s="21">
        <v>19</v>
      </c>
      <c r="B41" s="213">
        <v>5124</v>
      </c>
      <c r="C41" s="236" t="s">
        <v>38</v>
      </c>
      <c r="D41" s="246">
        <v>350142</v>
      </c>
      <c r="E41" s="204" t="s">
        <v>155</v>
      </c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</row>
    <row r="42" spans="1:21" x14ac:dyDescent="0.3">
      <c r="A42" s="21">
        <v>20</v>
      </c>
      <c r="B42" s="213">
        <v>5291</v>
      </c>
      <c r="C42" s="236" t="s">
        <v>39</v>
      </c>
      <c r="D42" s="246">
        <v>101718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</row>
    <row r="43" spans="1:21" x14ac:dyDescent="0.3">
      <c r="A43" s="21">
        <v>21</v>
      </c>
      <c r="B43" s="213"/>
      <c r="C43" s="236" t="s">
        <v>40</v>
      </c>
      <c r="D43" s="25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x14ac:dyDescent="0.3">
      <c r="A44" s="21">
        <v>22</v>
      </c>
      <c r="B44" s="213">
        <v>8673</v>
      </c>
      <c r="C44" s="236" t="s">
        <v>41</v>
      </c>
      <c r="D44" s="248">
        <v>5000</v>
      </c>
      <c r="E44" s="204" t="s">
        <v>171</v>
      </c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</row>
    <row r="45" spans="1:21" x14ac:dyDescent="0.3">
      <c r="A45" s="21">
        <v>23</v>
      </c>
      <c r="B45" s="213">
        <v>555</v>
      </c>
      <c r="C45" s="236" t="s">
        <v>42</v>
      </c>
      <c r="D45" s="248">
        <v>160780</v>
      </c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</row>
    <row r="46" spans="1:21" x14ac:dyDescent="0.3">
      <c r="A46" s="21">
        <v>24</v>
      </c>
      <c r="B46" s="213">
        <v>5512</v>
      </c>
      <c r="C46" s="236" t="s">
        <v>43</v>
      </c>
      <c r="D46" s="246">
        <v>323085</v>
      </c>
      <c r="E46" s="204" t="s">
        <v>166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</row>
    <row r="47" spans="1:21" x14ac:dyDescent="0.3">
      <c r="A47" s="21">
        <v>25</v>
      </c>
      <c r="B47" s="213">
        <v>566</v>
      </c>
      <c r="C47" s="236" t="s">
        <v>44</v>
      </c>
      <c r="D47" s="246">
        <v>309969</v>
      </c>
      <c r="E47" s="204" t="s">
        <v>168</v>
      </c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</row>
    <row r="48" spans="1:21" x14ac:dyDescent="0.3">
      <c r="A48" s="21">
        <v>26</v>
      </c>
      <c r="B48" s="213">
        <v>5297</v>
      </c>
      <c r="C48" s="237" t="s">
        <v>45</v>
      </c>
      <c r="D48" s="246">
        <v>667217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</row>
    <row r="49" spans="1:21" x14ac:dyDescent="0.3">
      <c r="A49" s="21">
        <v>27</v>
      </c>
      <c r="B49" s="213" t="s">
        <v>170</v>
      </c>
      <c r="C49" s="237" t="s">
        <v>46</v>
      </c>
      <c r="D49" s="243">
        <f>62+48020+30</f>
        <v>48112</v>
      </c>
      <c r="E49" s="204" t="s">
        <v>169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x14ac:dyDescent="0.3">
      <c r="A50" s="21">
        <v>28</v>
      </c>
      <c r="B50" s="213"/>
      <c r="C50" s="238" t="s">
        <v>56</v>
      </c>
      <c r="D50" s="253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1" x14ac:dyDescent="0.3">
      <c r="A51" s="21">
        <v>29</v>
      </c>
      <c r="B51" s="213"/>
      <c r="C51" s="238" t="s">
        <v>58</v>
      </c>
      <c r="D51" s="253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x14ac:dyDescent="0.3">
      <c r="A52" s="21">
        <v>30</v>
      </c>
      <c r="B52" s="213"/>
      <c r="C52" s="238" t="s">
        <v>59</v>
      </c>
      <c r="D52" s="253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x14ac:dyDescent="0.3">
      <c r="A53" s="21">
        <v>31</v>
      </c>
      <c r="B53" s="213">
        <v>527</v>
      </c>
      <c r="C53" s="239" t="s">
        <v>47</v>
      </c>
      <c r="D53" s="254">
        <v>1155000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</row>
    <row r="54" spans="1:21" x14ac:dyDescent="0.3">
      <c r="A54" s="21">
        <v>32</v>
      </c>
      <c r="B54" s="213">
        <v>557</v>
      </c>
      <c r="C54" s="237" t="s">
        <v>48</v>
      </c>
      <c r="D54" s="246">
        <v>275000</v>
      </c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</row>
    <row r="55" spans="1:21" x14ac:dyDescent="0.3">
      <c r="A55" s="21">
        <v>33</v>
      </c>
      <c r="B55" s="213">
        <v>5223</v>
      </c>
      <c r="C55" s="240" t="s">
        <v>158</v>
      </c>
      <c r="D55" s="246">
        <v>273275</v>
      </c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</row>
    <row r="56" spans="1:21" x14ac:dyDescent="0.3">
      <c r="A56" s="21">
        <v>34</v>
      </c>
      <c r="B56" s="213">
        <v>5298</v>
      </c>
      <c r="C56" s="240" t="s">
        <v>164</v>
      </c>
      <c r="D56" s="255">
        <v>2160000</v>
      </c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</row>
    <row r="57" spans="1:21" x14ac:dyDescent="0.3">
      <c r="A57" s="21">
        <v>35</v>
      </c>
      <c r="B57" s="213">
        <v>521</v>
      </c>
      <c r="C57" s="1" t="s">
        <v>51</v>
      </c>
      <c r="D57" s="243">
        <v>162900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1:21" x14ac:dyDescent="0.3">
      <c r="A58" s="21">
        <v>36</v>
      </c>
      <c r="B58" s="214">
        <v>5239</v>
      </c>
      <c r="C58" s="1" t="s">
        <v>53</v>
      </c>
      <c r="D58" s="251">
        <f>10508</f>
        <v>10508</v>
      </c>
      <c r="E58" s="204" t="s">
        <v>159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x14ac:dyDescent="0.3">
      <c r="A59" s="21">
        <v>37</v>
      </c>
      <c r="B59" s="213">
        <v>541</v>
      </c>
      <c r="C59" s="1" t="s">
        <v>200</v>
      </c>
      <c r="D59" s="243">
        <f>740190+168000</f>
        <v>908190</v>
      </c>
      <c r="E59" s="204" t="s">
        <v>186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1:21" x14ac:dyDescent="0.3">
      <c r="A60" s="1"/>
      <c r="B60" s="215"/>
      <c r="C60" s="198" t="s">
        <v>54</v>
      </c>
      <c r="D60" s="256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</row>
    <row r="61" spans="1:21" ht="15" thickBot="1" x14ac:dyDescent="0.35">
      <c r="A61" s="195"/>
      <c r="B61" s="216"/>
      <c r="C61" s="196" t="s">
        <v>147</v>
      </c>
      <c r="D61" s="257">
        <f>SUM(D4+D5+D12+D13+D17+D20+D22+D30+D31+D32+D33+D34+D35+D36+D37+D38+D39+D40+D41+D42+D43+D44+D45+D46+D47+D48+D49+D50+D51+D53+D52+D54+D55+D56+D57+D58+D59)</f>
        <v>98313293</v>
      </c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</row>
    <row r="63" spans="1:21" x14ac:dyDescent="0.3">
      <c r="C63" t="s">
        <v>221</v>
      </c>
      <c r="D63" s="302">
        <f>SUM(D64:D70)</f>
        <v>25336730</v>
      </c>
    </row>
    <row r="64" spans="1:21" x14ac:dyDescent="0.3">
      <c r="B64" s="204">
        <v>911</v>
      </c>
      <c r="C64" t="s">
        <v>222</v>
      </c>
      <c r="D64" s="32">
        <v>2603020</v>
      </c>
    </row>
    <row r="65" spans="2:6" x14ac:dyDescent="0.3">
      <c r="B65" s="204">
        <v>912</v>
      </c>
      <c r="C65" t="s">
        <v>223</v>
      </c>
      <c r="D65" s="32">
        <v>125984</v>
      </c>
    </row>
    <row r="66" spans="2:6" x14ac:dyDescent="0.3">
      <c r="B66" s="204">
        <v>913</v>
      </c>
      <c r="C66" t="s">
        <v>224</v>
      </c>
      <c r="D66" s="32">
        <v>143509</v>
      </c>
    </row>
    <row r="67" spans="2:6" x14ac:dyDescent="0.3">
      <c r="B67" s="204">
        <v>915</v>
      </c>
      <c r="C67" t="s">
        <v>225</v>
      </c>
      <c r="D67" s="32">
        <v>45669</v>
      </c>
    </row>
    <row r="68" spans="2:6" x14ac:dyDescent="0.3">
      <c r="B68" s="204">
        <v>916</v>
      </c>
      <c r="C68" t="s">
        <v>226</v>
      </c>
      <c r="D68" s="32">
        <v>37795</v>
      </c>
      <c r="F68" s="32" t="s">
        <v>232</v>
      </c>
    </row>
    <row r="69" spans="2:6" x14ac:dyDescent="0.3">
      <c r="B69" s="204">
        <v>918</v>
      </c>
      <c r="C69" t="s">
        <v>227</v>
      </c>
      <c r="D69" s="32">
        <v>22183903</v>
      </c>
      <c r="F69" s="32" t="s">
        <v>233</v>
      </c>
    </row>
    <row r="70" spans="2:6" x14ac:dyDescent="0.3">
      <c r="B70" s="204">
        <v>919</v>
      </c>
      <c r="C70" t="s">
        <v>228</v>
      </c>
      <c r="D70" s="32">
        <v>196850</v>
      </c>
    </row>
    <row r="72" spans="2:6" x14ac:dyDescent="0.3">
      <c r="C72" t="s">
        <v>229</v>
      </c>
      <c r="D72" s="302">
        <f>SUM(D73:D74)</f>
        <v>113017850</v>
      </c>
    </row>
    <row r="73" spans="2:6" x14ac:dyDescent="0.3">
      <c r="B73" s="204">
        <v>9671</v>
      </c>
      <c r="C73" t="s">
        <v>230</v>
      </c>
      <c r="D73" s="32">
        <v>93820000</v>
      </c>
    </row>
    <row r="74" spans="2:6" x14ac:dyDescent="0.3">
      <c r="B74" s="204">
        <v>9672</v>
      </c>
      <c r="C74" t="s">
        <v>231</v>
      </c>
      <c r="D74" s="32">
        <v>19197850</v>
      </c>
    </row>
  </sheetData>
  <mergeCells count="5">
    <mergeCell ref="A13:A16"/>
    <mergeCell ref="A22:A29"/>
    <mergeCell ref="B3:B4"/>
    <mergeCell ref="A3:A4"/>
    <mergeCell ref="F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="115" zoomScaleNormal="115" workbookViewId="0"/>
  </sheetViews>
  <sheetFormatPr defaultRowHeight="14.4" x14ac:dyDescent="0.3"/>
  <cols>
    <col min="2" max="2" width="9.109375" style="204"/>
    <col min="3" max="3" width="44.88671875" customWidth="1"/>
    <col min="4" max="4" width="22.33203125" style="32" customWidth="1"/>
    <col min="5" max="5" width="14.88671875" bestFit="1" customWidth="1"/>
    <col min="6" max="6" width="9.88671875" bestFit="1" customWidth="1"/>
  </cols>
  <sheetData>
    <row r="1" spans="1:8" ht="21" x14ac:dyDescent="0.4">
      <c r="A1" s="29" t="s">
        <v>234</v>
      </c>
      <c r="B1" s="203"/>
    </row>
    <row r="2" spans="1:8" x14ac:dyDescent="0.3">
      <c r="D2" s="192" t="s">
        <v>146</v>
      </c>
    </row>
    <row r="3" spans="1:8" x14ac:dyDescent="0.3">
      <c r="A3" s="1"/>
      <c r="B3" s="308" t="s">
        <v>151</v>
      </c>
      <c r="C3" s="220" t="s">
        <v>149</v>
      </c>
      <c r="D3" s="25" t="s">
        <v>52</v>
      </c>
    </row>
    <row r="4" spans="1:8" ht="15" thickBot="1" x14ac:dyDescent="0.35">
      <c r="A4" s="3" t="s">
        <v>0</v>
      </c>
      <c r="B4" s="309"/>
      <c r="C4" s="4" t="s">
        <v>1</v>
      </c>
      <c r="D4" s="33"/>
      <c r="F4" s="32"/>
      <c r="G4" s="42"/>
      <c r="H4" s="32"/>
    </row>
    <row r="5" spans="1:8" x14ac:dyDescent="0.3">
      <c r="A5" s="314" t="s">
        <v>2</v>
      </c>
      <c r="B5" s="201"/>
      <c r="C5" s="5" t="s">
        <v>144</v>
      </c>
      <c r="D5" s="193">
        <f>SUM(D6:D12)</f>
        <v>0</v>
      </c>
    </row>
    <row r="6" spans="1:8" x14ac:dyDescent="0.3">
      <c r="A6" s="315"/>
      <c r="B6" s="201"/>
      <c r="C6" s="6" t="s">
        <v>3</v>
      </c>
      <c r="D6" s="33"/>
    </row>
    <row r="7" spans="1:8" x14ac:dyDescent="0.3">
      <c r="A7" s="315"/>
      <c r="B7" s="201">
        <v>5121</v>
      </c>
      <c r="C7" s="6" t="s">
        <v>4</v>
      </c>
      <c r="D7" s="33"/>
    </row>
    <row r="8" spans="1:8" x14ac:dyDescent="0.3">
      <c r="A8" s="315"/>
      <c r="B8" s="201"/>
      <c r="C8" s="35" t="s">
        <v>145</v>
      </c>
      <c r="D8" s="33"/>
    </row>
    <row r="9" spans="1:8" x14ac:dyDescent="0.3">
      <c r="A9" s="315"/>
      <c r="B9" s="201"/>
      <c r="C9" s="7" t="s">
        <v>5</v>
      </c>
      <c r="D9" s="33"/>
    </row>
    <row r="10" spans="1:8" x14ac:dyDescent="0.3">
      <c r="A10" s="315"/>
      <c r="B10" s="201"/>
      <c r="C10" s="6" t="s">
        <v>6</v>
      </c>
      <c r="D10" s="33"/>
    </row>
    <row r="11" spans="1:8" x14ac:dyDescent="0.3">
      <c r="A11" s="315"/>
      <c r="B11" s="201"/>
      <c r="C11" s="8" t="s">
        <v>7</v>
      </c>
      <c r="D11" s="33"/>
    </row>
    <row r="12" spans="1:8" ht="15" thickBot="1" x14ac:dyDescent="0.35">
      <c r="A12" s="316"/>
      <c r="B12" s="205"/>
      <c r="C12" s="8" t="s">
        <v>8</v>
      </c>
      <c r="D12" s="33"/>
    </row>
    <row r="13" spans="1:8" x14ac:dyDescent="0.3">
      <c r="A13" s="314" t="s">
        <v>9</v>
      </c>
      <c r="B13" s="201"/>
      <c r="C13" s="5" t="s">
        <v>10</v>
      </c>
      <c r="D13" s="193">
        <f>SUM(D14:D16)</f>
        <v>274642</v>
      </c>
      <c r="E13" s="32"/>
    </row>
    <row r="14" spans="1:8" x14ac:dyDescent="0.3">
      <c r="A14" s="315"/>
      <c r="B14" s="201"/>
      <c r="C14" s="6" t="s">
        <v>11</v>
      </c>
      <c r="D14" s="33">
        <v>129094</v>
      </c>
    </row>
    <row r="15" spans="1:8" x14ac:dyDescent="0.3">
      <c r="A15" s="315"/>
      <c r="B15" s="201"/>
      <c r="C15" s="8" t="s">
        <v>12</v>
      </c>
      <c r="D15" s="33">
        <v>145548</v>
      </c>
    </row>
    <row r="16" spans="1:8" x14ac:dyDescent="0.3">
      <c r="A16" s="316"/>
      <c r="B16" s="201"/>
      <c r="C16" s="9" t="s">
        <v>13</v>
      </c>
      <c r="D16" s="33"/>
    </row>
    <row r="17" spans="1:4" x14ac:dyDescent="0.3">
      <c r="A17" s="41" t="s">
        <v>14</v>
      </c>
      <c r="B17" s="206"/>
      <c r="C17" s="10" t="s">
        <v>15</v>
      </c>
      <c r="D17" s="193">
        <f>SUM(D18:D20)</f>
        <v>0</v>
      </c>
    </row>
    <row r="18" spans="1:4" x14ac:dyDescent="0.3">
      <c r="A18" s="11"/>
      <c r="B18" s="207"/>
      <c r="C18" s="12" t="s">
        <v>16</v>
      </c>
      <c r="D18" s="33"/>
    </row>
    <row r="19" spans="1:4" x14ac:dyDescent="0.3">
      <c r="A19" s="13"/>
      <c r="B19" s="208"/>
      <c r="C19" s="12" t="s">
        <v>17</v>
      </c>
      <c r="D19" s="33"/>
    </row>
    <row r="20" spans="1:4" x14ac:dyDescent="0.3">
      <c r="A20" s="2" t="s">
        <v>18</v>
      </c>
      <c r="B20" s="209"/>
      <c r="C20" s="30" t="s">
        <v>19</v>
      </c>
      <c r="D20" s="193"/>
    </row>
    <row r="21" spans="1:4" ht="32.1" customHeight="1" x14ac:dyDescent="0.3">
      <c r="A21" s="14" t="s">
        <v>20</v>
      </c>
      <c r="B21" s="210"/>
      <c r="C21" s="15" t="s">
        <v>21</v>
      </c>
      <c r="D21" s="33"/>
    </row>
    <row r="22" spans="1:4" x14ac:dyDescent="0.3">
      <c r="A22" s="305" t="s">
        <v>22</v>
      </c>
      <c r="B22" s="206"/>
      <c r="C22" s="10" t="s">
        <v>190</v>
      </c>
      <c r="D22" s="193">
        <f>SUM(D23:D29)</f>
        <v>0</v>
      </c>
    </row>
    <row r="23" spans="1:4" x14ac:dyDescent="0.3">
      <c r="A23" s="306"/>
      <c r="B23" s="211"/>
      <c r="C23" s="16" t="s">
        <v>57</v>
      </c>
      <c r="D23" s="33"/>
    </row>
    <row r="24" spans="1:4" x14ac:dyDescent="0.3">
      <c r="A24" s="306"/>
      <c r="B24" s="211"/>
      <c r="C24" s="16" t="s">
        <v>152</v>
      </c>
      <c r="D24" s="33"/>
    </row>
    <row r="25" spans="1:4" x14ac:dyDescent="0.3">
      <c r="A25" s="306"/>
      <c r="B25" s="211"/>
      <c r="C25" s="12" t="s">
        <v>23</v>
      </c>
      <c r="D25" s="33"/>
    </row>
    <row r="26" spans="1:4" x14ac:dyDescent="0.3">
      <c r="A26" s="306"/>
      <c r="B26" s="211"/>
      <c r="C26" s="12" t="s">
        <v>24</v>
      </c>
      <c r="D26" s="37"/>
    </row>
    <row r="27" spans="1:4" x14ac:dyDescent="0.3">
      <c r="A27" s="306"/>
      <c r="B27" s="211"/>
      <c r="C27" s="17" t="s">
        <v>25</v>
      </c>
      <c r="D27" s="18"/>
    </row>
    <row r="28" spans="1:4" x14ac:dyDescent="0.3">
      <c r="A28" s="306"/>
      <c r="B28" s="211"/>
      <c r="C28" s="17" t="s">
        <v>26</v>
      </c>
      <c r="D28" s="18"/>
    </row>
    <row r="29" spans="1:4" x14ac:dyDescent="0.3">
      <c r="A29" s="306"/>
      <c r="B29" s="211"/>
      <c r="C29" s="19" t="s">
        <v>27</v>
      </c>
      <c r="D29" s="20"/>
    </row>
    <row r="30" spans="1:4" x14ac:dyDescent="0.3">
      <c r="A30" s="21">
        <v>8</v>
      </c>
      <c r="B30" s="212"/>
      <c r="C30" s="22" t="s">
        <v>28</v>
      </c>
      <c r="D30" s="36"/>
    </row>
    <row r="31" spans="1:4" x14ac:dyDescent="0.3">
      <c r="A31" s="21">
        <v>9</v>
      </c>
      <c r="B31" s="212"/>
      <c r="C31" s="22" t="s">
        <v>60</v>
      </c>
      <c r="D31" s="36"/>
    </row>
    <row r="32" spans="1:4" x14ac:dyDescent="0.3">
      <c r="A32" s="21">
        <v>10</v>
      </c>
      <c r="B32" s="213"/>
      <c r="C32" s="24" t="s">
        <v>29</v>
      </c>
      <c r="D32" s="40"/>
    </row>
    <row r="33" spans="1:4" x14ac:dyDescent="0.3">
      <c r="A33" s="21">
        <v>11</v>
      </c>
      <c r="B33" s="213"/>
      <c r="C33" s="24" t="s">
        <v>30</v>
      </c>
      <c r="D33" s="36"/>
    </row>
    <row r="34" spans="1:4" x14ac:dyDescent="0.3">
      <c r="A34" s="21">
        <v>12</v>
      </c>
      <c r="B34" s="213"/>
      <c r="C34" s="24" t="s">
        <v>31</v>
      </c>
      <c r="D34" s="39"/>
    </row>
    <row r="35" spans="1:4" x14ac:dyDescent="0.3">
      <c r="A35" s="21">
        <v>13</v>
      </c>
      <c r="B35" s="213"/>
      <c r="C35" s="24" t="s">
        <v>32</v>
      </c>
      <c r="D35" s="36"/>
    </row>
    <row r="36" spans="1:4" x14ac:dyDescent="0.3">
      <c r="A36" s="21">
        <v>14</v>
      </c>
      <c r="B36" s="213"/>
      <c r="C36" s="24" t="s">
        <v>33</v>
      </c>
      <c r="D36" s="23"/>
    </row>
    <row r="37" spans="1:4" x14ac:dyDescent="0.3">
      <c r="A37" s="21">
        <v>15</v>
      </c>
      <c r="B37" s="213"/>
      <c r="C37" s="2" t="s">
        <v>34</v>
      </c>
      <c r="D37" s="33"/>
    </row>
    <row r="38" spans="1:4" x14ac:dyDescent="0.3">
      <c r="A38" s="21">
        <v>16</v>
      </c>
      <c r="B38" s="213"/>
      <c r="C38" s="24" t="s">
        <v>35</v>
      </c>
      <c r="D38" s="33"/>
    </row>
    <row r="39" spans="1:4" x14ac:dyDescent="0.3">
      <c r="A39" s="21">
        <v>17</v>
      </c>
      <c r="B39" s="213"/>
      <c r="C39" s="24" t="s">
        <v>36</v>
      </c>
      <c r="D39" s="25"/>
    </row>
    <row r="40" spans="1:4" x14ac:dyDescent="0.3">
      <c r="A40" s="21">
        <v>18</v>
      </c>
      <c r="B40" s="213"/>
      <c r="C40" s="24" t="s">
        <v>37</v>
      </c>
      <c r="D40" s="25"/>
    </row>
    <row r="41" spans="1:4" x14ac:dyDescent="0.3">
      <c r="A41" s="21">
        <v>19</v>
      </c>
      <c r="B41" s="213"/>
      <c r="C41" s="24" t="s">
        <v>38</v>
      </c>
      <c r="D41" s="37"/>
    </row>
    <row r="42" spans="1:4" x14ac:dyDescent="0.3">
      <c r="A42" s="21">
        <v>20</v>
      </c>
      <c r="B42" s="213"/>
      <c r="C42" s="24" t="s">
        <v>39</v>
      </c>
      <c r="D42" s="37"/>
    </row>
    <row r="43" spans="1:4" x14ac:dyDescent="0.3">
      <c r="A43" s="21">
        <v>21</v>
      </c>
      <c r="B43" s="213"/>
      <c r="C43" s="24" t="s">
        <v>40</v>
      </c>
      <c r="D43" s="20"/>
    </row>
    <row r="44" spans="1:4" x14ac:dyDescent="0.3">
      <c r="A44" s="21">
        <v>22</v>
      </c>
      <c r="B44" s="213"/>
      <c r="C44" s="24" t="s">
        <v>41</v>
      </c>
      <c r="D44" s="20"/>
    </row>
    <row r="45" spans="1:4" x14ac:dyDescent="0.3">
      <c r="A45" s="21">
        <v>23</v>
      </c>
      <c r="B45" s="213"/>
      <c r="C45" s="24" t="s">
        <v>42</v>
      </c>
      <c r="D45" s="20"/>
    </row>
    <row r="46" spans="1:4" x14ac:dyDescent="0.3">
      <c r="A46" s="21">
        <v>24</v>
      </c>
      <c r="B46" s="213"/>
      <c r="C46" s="24" t="s">
        <v>43</v>
      </c>
      <c r="D46" s="37"/>
    </row>
    <row r="47" spans="1:4" x14ac:dyDescent="0.3">
      <c r="A47" s="21">
        <v>25</v>
      </c>
      <c r="B47" s="213"/>
      <c r="C47" s="24" t="s">
        <v>44</v>
      </c>
      <c r="D47" s="37"/>
    </row>
    <row r="48" spans="1:4" x14ac:dyDescent="0.3">
      <c r="A48" s="21">
        <v>26</v>
      </c>
      <c r="B48" s="213"/>
      <c r="C48" s="26" t="s">
        <v>45</v>
      </c>
      <c r="D48" s="37"/>
    </row>
    <row r="49" spans="1:4" x14ac:dyDescent="0.3">
      <c r="A49" s="21">
        <v>27</v>
      </c>
      <c r="B49" s="213"/>
      <c r="C49" s="26" t="s">
        <v>46</v>
      </c>
      <c r="D49" s="33"/>
    </row>
    <row r="50" spans="1:4" x14ac:dyDescent="0.3">
      <c r="A50" s="21">
        <v>28</v>
      </c>
      <c r="B50" s="213"/>
      <c r="C50" s="31" t="s">
        <v>56</v>
      </c>
      <c r="D50" s="37"/>
    </row>
    <row r="51" spans="1:4" x14ac:dyDescent="0.3">
      <c r="A51" s="21">
        <v>29</v>
      </c>
      <c r="B51" s="213"/>
      <c r="C51" s="31" t="s">
        <v>58</v>
      </c>
      <c r="D51" s="37"/>
    </row>
    <row r="52" spans="1:4" x14ac:dyDescent="0.3">
      <c r="A52" s="21">
        <v>30</v>
      </c>
      <c r="B52" s="213"/>
      <c r="C52" s="31" t="s">
        <v>59</v>
      </c>
      <c r="D52" s="37"/>
    </row>
    <row r="53" spans="1:4" x14ac:dyDescent="0.3">
      <c r="A53" s="21">
        <v>31</v>
      </c>
      <c r="B53" s="213"/>
      <c r="C53" s="27" t="s">
        <v>47</v>
      </c>
      <c r="D53" s="38"/>
    </row>
    <row r="54" spans="1:4" x14ac:dyDescent="0.3">
      <c r="A54" s="21">
        <v>32</v>
      </c>
      <c r="B54" s="213"/>
      <c r="C54" s="26" t="s">
        <v>48</v>
      </c>
      <c r="D54" s="37"/>
    </row>
    <row r="55" spans="1:4" x14ac:dyDescent="0.3">
      <c r="A55" s="21">
        <v>33</v>
      </c>
      <c r="B55" s="213"/>
      <c r="C55" s="28" t="s">
        <v>49</v>
      </c>
      <c r="D55" s="37"/>
    </row>
    <row r="56" spans="1:4" x14ac:dyDescent="0.3">
      <c r="A56" s="21">
        <v>34</v>
      </c>
      <c r="B56" s="213"/>
      <c r="C56" s="28" t="s">
        <v>50</v>
      </c>
      <c r="D56" s="194"/>
    </row>
    <row r="57" spans="1:4" x14ac:dyDescent="0.3">
      <c r="A57" s="21">
        <v>35</v>
      </c>
      <c r="B57" s="213"/>
      <c r="C57" s="2" t="s">
        <v>51</v>
      </c>
      <c r="D57" s="33"/>
    </row>
    <row r="58" spans="1:4" x14ac:dyDescent="0.3">
      <c r="A58" s="21">
        <v>36</v>
      </c>
      <c r="B58" s="214"/>
      <c r="C58" s="1" t="s">
        <v>53</v>
      </c>
      <c r="D58" s="25"/>
    </row>
    <row r="59" spans="1:4" x14ac:dyDescent="0.3">
      <c r="A59" s="21">
        <v>37</v>
      </c>
      <c r="B59" s="213"/>
      <c r="C59" s="2" t="s">
        <v>55</v>
      </c>
      <c r="D59" s="34"/>
    </row>
    <row r="60" spans="1:4" x14ac:dyDescent="0.3">
      <c r="A60" s="1"/>
      <c r="B60" s="215"/>
      <c r="C60" s="198" t="s">
        <v>54</v>
      </c>
      <c r="D60" s="199"/>
    </row>
    <row r="61" spans="1:4" ht="15" thickBot="1" x14ac:dyDescent="0.35">
      <c r="A61" s="195"/>
      <c r="B61" s="216"/>
      <c r="C61" s="196" t="s">
        <v>147</v>
      </c>
      <c r="D61" s="197">
        <f>SUM(D5+D13+D17+D20+D22+D30+D31+D32+D33+D34+D35+D36+D37+D38+D39+D40+D41+D42+D43+D44+D45+D46+D47+D48+D49+D50+D51+D53+D52+D54+D55+D56+D57+D58+D59)</f>
        <v>274642</v>
      </c>
    </row>
  </sheetData>
  <mergeCells count="4">
    <mergeCell ref="A5:A12"/>
    <mergeCell ref="A13:A16"/>
    <mergeCell ref="A22:A29"/>
    <mergeCell ref="B3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9" zoomScale="115" zoomScaleNormal="115" workbookViewId="0">
      <selection activeCell="F21" sqref="F21"/>
    </sheetView>
  </sheetViews>
  <sheetFormatPr defaultRowHeight="14.4" x14ac:dyDescent="0.3"/>
  <cols>
    <col min="2" max="2" width="9.109375" style="204"/>
    <col min="3" max="3" width="44.88671875" customWidth="1"/>
    <col min="4" max="4" width="22.33203125" style="32" customWidth="1"/>
    <col min="5" max="5" width="14.88671875" bestFit="1" customWidth="1"/>
    <col min="6" max="6" width="9.88671875" bestFit="1" customWidth="1"/>
  </cols>
  <sheetData>
    <row r="1" spans="1:8" ht="21" x14ac:dyDescent="0.4">
      <c r="A1" s="29" t="s">
        <v>234</v>
      </c>
      <c r="B1" s="203"/>
    </row>
    <row r="2" spans="1:8" x14ac:dyDescent="0.3">
      <c r="D2" s="192" t="s">
        <v>146</v>
      </c>
    </row>
    <row r="3" spans="1:8" x14ac:dyDescent="0.3">
      <c r="A3" s="1"/>
      <c r="B3" s="308" t="s">
        <v>151</v>
      </c>
      <c r="C3" s="220" t="s">
        <v>172</v>
      </c>
      <c r="D3" s="25" t="s">
        <v>52</v>
      </c>
    </row>
    <row r="4" spans="1:8" ht="15" thickBot="1" x14ac:dyDescent="0.35">
      <c r="A4" s="3" t="s">
        <v>0</v>
      </c>
      <c r="B4" s="309"/>
      <c r="C4" s="4" t="s">
        <v>1</v>
      </c>
      <c r="D4" s="33"/>
      <c r="F4" s="32"/>
      <c r="G4" s="42"/>
      <c r="H4" s="32"/>
    </row>
    <row r="5" spans="1:8" x14ac:dyDescent="0.3">
      <c r="A5" s="314" t="s">
        <v>2</v>
      </c>
      <c r="B5" s="201"/>
      <c r="C5" s="5" t="s">
        <v>144</v>
      </c>
      <c r="D5" s="193">
        <f>SUM(D6:D12)</f>
        <v>0</v>
      </c>
    </row>
    <row r="6" spans="1:8" x14ac:dyDescent="0.3">
      <c r="A6" s="315"/>
      <c r="B6" s="201"/>
      <c r="C6" s="6" t="s">
        <v>3</v>
      </c>
      <c r="D6" s="33"/>
    </row>
    <row r="7" spans="1:8" x14ac:dyDescent="0.3">
      <c r="A7" s="315"/>
      <c r="B7" s="201">
        <v>5121</v>
      </c>
      <c r="C7" s="6" t="s">
        <v>4</v>
      </c>
      <c r="D7" s="33"/>
    </row>
    <row r="8" spans="1:8" x14ac:dyDescent="0.3">
      <c r="A8" s="315"/>
      <c r="B8" s="201"/>
      <c r="C8" s="35" t="s">
        <v>145</v>
      </c>
      <c r="D8" s="33"/>
    </row>
    <row r="9" spans="1:8" x14ac:dyDescent="0.3">
      <c r="A9" s="315"/>
      <c r="B9" s="201"/>
      <c r="C9" s="7" t="s">
        <v>5</v>
      </c>
      <c r="D9" s="33"/>
    </row>
    <row r="10" spans="1:8" x14ac:dyDescent="0.3">
      <c r="A10" s="315"/>
      <c r="B10" s="201"/>
      <c r="C10" s="6" t="s">
        <v>6</v>
      </c>
      <c r="D10" s="33"/>
    </row>
    <row r="11" spans="1:8" x14ac:dyDescent="0.3">
      <c r="A11" s="315"/>
      <c r="B11" s="201"/>
      <c r="C11" s="8" t="s">
        <v>7</v>
      </c>
      <c r="D11" s="33"/>
    </row>
    <row r="12" spans="1:8" ht="15" thickBot="1" x14ac:dyDescent="0.35">
      <c r="A12" s="316"/>
      <c r="B12" s="205"/>
      <c r="C12" s="8" t="s">
        <v>8</v>
      </c>
      <c r="D12" s="33"/>
    </row>
    <row r="13" spans="1:8" x14ac:dyDescent="0.3">
      <c r="A13" s="314" t="s">
        <v>9</v>
      </c>
      <c r="B13" s="201"/>
      <c r="C13" s="5" t="s">
        <v>173</v>
      </c>
      <c r="D13" s="193">
        <f>SUM(D14:D16)</f>
        <v>861799</v>
      </c>
      <c r="E13" s="32"/>
    </row>
    <row r="14" spans="1:8" x14ac:dyDescent="0.3">
      <c r="A14" s="315"/>
      <c r="B14" s="201">
        <v>5298</v>
      </c>
      <c r="C14" s="6" t="s">
        <v>11</v>
      </c>
      <c r="D14" s="33">
        <v>559483</v>
      </c>
    </row>
    <row r="15" spans="1:8" x14ac:dyDescent="0.3">
      <c r="A15" s="315"/>
      <c r="B15" s="201">
        <v>5223</v>
      </c>
      <c r="C15" s="8" t="s">
        <v>12</v>
      </c>
      <c r="D15" s="33">
        <v>302316</v>
      </c>
    </row>
    <row r="16" spans="1:8" x14ac:dyDescent="0.3">
      <c r="A16" s="316"/>
      <c r="B16" s="201"/>
      <c r="C16" s="9" t="s">
        <v>13</v>
      </c>
      <c r="D16" s="33"/>
    </row>
    <row r="17" spans="1:5" x14ac:dyDescent="0.3">
      <c r="A17" s="46" t="s">
        <v>14</v>
      </c>
      <c r="B17" s="206"/>
      <c r="C17" s="10" t="s">
        <v>15</v>
      </c>
      <c r="D17" s="193">
        <f>SUM(D18:D20)</f>
        <v>0</v>
      </c>
    </row>
    <row r="18" spans="1:5" x14ac:dyDescent="0.3">
      <c r="A18" s="11"/>
      <c r="B18" s="207"/>
      <c r="C18" s="12" t="s">
        <v>16</v>
      </c>
      <c r="D18" s="33"/>
    </row>
    <row r="19" spans="1:5" x14ac:dyDescent="0.3">
      <c r="A19" s="13"/>
      <c r="B19" s="208"/>
      <c r="C19" s="12" t="s">
        <v>17</v>
      </c>
      <c r="D19" s="33"/>
    </row>
    <row r="20" spans="1:5" x14ac:dyDescent="0.3">
      <c r="A20" s="2" t="s">
        <v>18</v>
      </c>
      <c r="B20" s="209"/>
      <c r="C20" s="30" t="s">
        <v>19</v>
      </c>
      <c r="D20" s="193"/>
    </row>
    <row r="21" spans="1:5" ht="32.1" customHeight="1" x14ac:dyDescent="0.3">
      <c r="A21" s="14" t="s">
        <v>20</v>
      </c>
      <c r="B21" s="210"/>
      <c r="C21" s="15" t="s">
        <v>21</v>
      </c>
      <c r="D21" s="33"/>
    </row>
    <row r="22" spans="1:5" x14ac:dyDescent="0.3">
      <c r="A22" s="305" t="s">
        <v>22</v>
      </c>
      <c r="B22" s="206"/>
      <c r="C22" s="10" t="s">
        <v>190</v>
      </c>
      <c r="D22" s="193">
        <f>SUM(D23:D29)</f>
        <v>22900</v>
      </c>
    </row>
    <row r="23" spans="1:5" x14ac:dyDescent="0.3">
      <c r="A23" s="306"/>
      <c r="B23" s="211"/>
      <c r="C23" s="16" t="s">
        <v>57</v>
      </c>
      <c r="D23" s="33"/>
    </row>
    <row r="24" spans="1:5" x14ac:dyDescent="0.3">
      <c r="A24" s="306"/>
      <c r="B24" s="211">
        <v>5121</v>
      </c>
      <c r="C24" s="16" t="s">
        <v>152</v>
      </c>
      <c r="D24" s="33">
        <v>22900</v>
      </c>
      <c r="E24" t="s">
        <v>174</v>
      </c>
    </row>
    <row r="25" spans="1:5" x14ac:dyDescent="0.3">
      <c r="A25" s="306"/>
      <c r="B25" s="211"/>
      <c r="C25" s="12" t="s">
        <v>23</v>
      </c>
      <c r="D25" s="33"/>
    </row>
    <row r="26" spans="1:5" x14ac:dyDescent="0.3">
      <c r="A26" s="306"/>
      <c r="B26" s="211"/>
      <c r="C26" s="12" t="s">
        <v>24</v>
      </c>
      <c r="D26" s="37"/>
    </row>
    <row r="27" spans="1:5" x14ac:dyDescent="0.3">
      <c r="A27" s="306"/>
      <c r="B27" s="211"/>
      <c r="C27" s="17" t="s">
        <v>25</v>
      </c>
      <c r="D27" s="18"/>
    </row>
    <row r="28" spans="1:5" x14ac:dyDescent="0.3">
      <c r="A28" s="306"/>
      <c r="B28" s="211"/>
      <c r="C28" s="17" t="s">
        <v>26</v>
      </c>
      <c r="D28" s="18"/>
    </row>
    <row r="29" spans="1:5" x14ac:dyDescent="0.3">
      <c r="A29" s="306"/>
      <c r="B29" s="211"/>
      <c r="C29" s="19" t="s">
        <v>27</v>
      </c>
      <c r="D29" s="20"/>
    </row>
    <row r="30" spans="1:5" x14ac:dyDescent="0.3">
      <c r="A30" s="21">
        <v>8</v>
      </c>
      <c r="B30" s="212"/>
      <c r="C30" s="22" t="s">
        <v>28</v>
      </c>
      <c r="D30" s="36"/>
    </row>
    <row r="31" spans="1:5" x14ac:dyDescent="0.3">
      <c r="A31" s="21">
        <v>9</v>
      </c>
      <c r="B31" s="212"/>
      <c r="C31" s="22" t="s">
        <v>60</v>
      </c>
      <c r="D31" s="36"/>
    </row>
    <row r="32" spans="1:5" x14ac:dyDescent="0.3">
      <c r="A32" s="21">
        <v>10</v>
      </c>
      <c r="B32" s="213"/>
      <c r="C32" s="24" t="s">
        <v>29</v>
      </c>
      <c r="D32" s="40"/>
    </row>
    <row r="33" spans="1:4" x14ac:dyDescent="0.3">
      <c r="A33" s="21">
        <v>11</v>
      </c>
      <c r="B33" s="213"/>
      <c r="C33" s="24" t="s">
        <v>30</v>
      </c>
      <c r="D33" s="36"/>
    </row>
    <row r="34" spans="1:4" x14ac:dyDescent="0.3">
      <c r="A34" s="21">
        <v>12</v>
      </c>
      <c r="B34" s="213"/>
      <c r="C34" s="24" t="s">
        <v>31</v>
      </c>
      <c r="D34" s="39"/>
    </row>
    <row r="35" spans="1:4" x14ac:dyDescent="0.3">
      <c r="A35" s="21">
        <v>13</v>
      </c>
      <c r="B35" s="213"/>
      <c r="C35" s="24" t="s">
        <v>32</v>
      </c>
      <c r="D35" s="36"/>
    </row>
    <row r="36" spans="1:4" x14ac:dyDescent="0.3">
      <c r="A36" s="21">
        <v>14</v>
      </c>
      <c r="B36" s="213"/>
      <c r="C36" s="24" t="s">
        <v>33</v>
      </c>
      <c r="D36" s="23"/>
    </row>
    <row r="37" spans="1:4" x14ac:dyDescent="0.3">
      <c r="A37" s="21">
        <v>15</v>
      </c>
      <c r="B37" s="213"/>
      <c r="C37" s="2" t="s">
        <v>34</v>
      </c>
      <c r="D37" s="33"/>
    </row>
    <row r="38" spans="1:4" x14ac:dyDescent="0.3">
      <c r="A38" s="21">
        <v>16</v>
      </c>
      <c r="B38" s="213"/>
      <c r="C38" s="24" t="s">
        <v>35</v>
      </c>
      <c r="D38" s="33"/>
    </row>
    <row r="39" spans="1:4" x14ac:dyDescent="0.3">
      <c r="A39" s="21">
        <v>17</v>
      </c>
      <c r="B39" s="213"/>
      <c r="C39" s="24" t="s">
        <v>36</v>
      </c>
      <c r="D39" s="25"/>
    </row>
    <row r="40" spans="1:4" x14ac:dyDescent="0.3">
      <c r="A40" s="21">
        <v>18</v>
      </c>
      <c r="B40" s="213"/>
      <c r="C40" s="24" t="s">
        <v>37</v>
      </c>
      <c r="D40" s="25"/>
    </row>
    <row r="41" spans="1:4" x14ac:dyDescent="0.3">
      <c r="A41" s="21">
        <v>19</v>
      </c>
      <c r="B41" s="213"/>
      <c r="C41" s="24" t="s">
        <v>38</v>
      </c>
      <c r="D41" s="37"/>
    </row>
    <row r="42" spans="1:4" x14ac:dyDescent="0.3">
      <c r="A42" s="21">
        <v>20</v>
      </c>
      <c r="B42" s="213"/>
      <c r="C42" s="24" t="s">
        <v>39</v>
      </c>
      <c r="D42" s="37"/>
    </row>
    <row r="43" spans="1:4" x14ac:dyDescent="0.3">
      <c r="A43" s="21">
        <v>21</v>
      </c>
      <c r="B43" s="213"/>
      <c r="C43" s="24" t="s">
        <v>40</v>
      </c>
      <c r="D43" s="20"/>
    </row>
    <row r="44" spans="1:4" x14ac:dyDescent="0.3">
      <c r="A44" s="21">
        <v>22</v>
      </c>
      <c r="B44" s="213"/>
      <c r="C44" s="24" t="s">
        <v>41</v>
      </c>
      <c r="D44" s="20"/>
    </row>
    <row r="45" spans="1:4" x14ac:dyDescent="0.3">
      <c r="A45" s="21">
        <v>23</v>
      </c>
      <c r="B45" s="213"/>
      <c r="C45" s="24" t="s">
        <v>42</v>
      </c>
      <c r="D45" s="20"/>
    </row>
    <row r="46" spans="1:4" x14ac:dyDescent="0.3">
      <c r="A46" s="21">
        <v>24</v>
      </c>
      <c r="B46" s="213"/>
      <c r="C46" s="24" t="s">
        <v>43</v>
      </c>
      <c r="D46" s="37"/>
    </row>
    <row r="47" spans="1:4" x14ac:dyDescent="0.3">
      <c r="A47" s="21">
        <v>25</v>
      </c>
      <c r="B47" s="213"/>
      <c r="C47" s="24" t="s">
        <v>44</v>
      </c>
      <c r="D47" s="37"/>
    </row>
    <row r="48" spans="1:4" x14ac:dyDescent="0.3">
      <c r="A48" s="21">
        <v>26</v>
      </c>
      <c r="B48" s="213"/>
      <c r="C48" s="26" t="s">
        <v>45</v>
      </c>
      <c r="D48" s="37"/>
    </row>
    <row r="49" spans="1:5" x14ac:dyDescent="0.3">
      <c r="A49" s="21">
        <v>27</v>
      </c>
      <c r="B49" s="213"/>
      <c r="C49" s="26" t="s">
        <v>46</v>
      </c>
      <c r="D49" s="33"/>
    </row>
    <row r="50" spans="1:5" x14ac:dyDescent="0.3">
      <c r="A50" s="21">
        <v>28</v>
      </c>
      <c r="B50" s="213"/>
      <c r="C50" s="31" t="s">
        <v>56</v>
      </c>
      <c r="D50" s="37"/>
    </row>
    <row r="51" spans="1:5" x14ac:dyDescent="0.3">
      <c r="A51" s="21">
        <v>29</v>
      </c>
      <c r="B51" s="213"/>
      <c r="C51" s="31" t="s">
        <v>58</v>
      </c>
      <c r="D51" s="37"/>
    </row>
    <row r="52" spans="1:5" x14ac:dyDescent="0.3">
      <c r="A52" s="21">
        <v>30</v>
      </c>
      <c r="B52" s="213">
        <v>5296</v>
      </c>
      <c r="C52" s="31" t="s">
        <v>59</v>
      </c>
      <c r="D52" s="217">
        <v>20000</v>
      </c>
      <c r="E52" t="s">
        <v>175</v>
      </c>
    </row>
    <row r="53" spans="1:5" x14ac:dyDescent="0.3">
      <c r="A53" s="21">
        <v>31</v>
      </c>
      <c r="B53" s="213"/>
      <c r="C53" s="27" t="s">
        <v>47</v>
      </c>
      <c r="D53" s="38"/>
    </row>
    <row r="54" spans="1:5" x14ac:dyDescent="0.3">
      <c r="A54" s="21">
        <v>32</v>
      </c>
      <c r="B54" s="213"/>
      <c r="C54" s="26" t="s">
        <v>48</v>
      </c>
      <c r="D54" s="37"/>
    </row>
    <row r="55" spans="1:5" x14ac:dyDescent="0.3">
      <c r="A55" s="21">
        <v>33</v>
      </c>
      <c r="B55" s="213"/>
      <c r="C55" s="28" t="s">
        <v>49</v>
      </c>
      <c r="D55" s="37"/>
    </row>
    <row r="56" spans="1:5" x14ac:dyDescent="0.3">
      <c r="A56" s="21">
        <v>34</v>
      </c>
      <c r="B56" s="213"/>
      <c r="C56" s="28" t="s">
        <v>50</v>
      </c>
      <c r="D56" s="194"/>
    </row>
    <row r="57" spans="1:5" x14ac:dyDescent="0.3">
      <c r="A57" s="21">
        <v>35</v>
      </c>
      <c r="B57" s="213"/>
      <c r="C57" s="2" t="s">
        <v>51</v>
      </c>
      <c r="D57" s="33"/>
    </row>
    <row r="58" spans="1:5" x14ac:dyDescent="0.3">
      <c r="A58" s="21">
        <v>36</v>
      </c>
      <c r="B58" s="214"/>
      <c r="C58" s="1" t="s">
        <v>53</v>
      </c>
      <c r="D58" s="25"/>
    </row>
    <row r="59" spans="1:5" x14ac:dyDescent="0.3">
      <c r="A59" s="21">
        <v>37</v>
      </c>
      <c r="B59" s="213"/>
      <c r="C59" s="2" t="s">
        <v>55</v>
      </c>
      <c r="D59" s="34"/>
    </row>
    <row r="60" spans="1:5" x14ac:dyDescent="0.3">
      <c r="A60" s="1"/>
      <c r="B60" s="215"/>
      <c r="C60" s="198" t="s">
        <v>54</v>
      </c>
      <c r="D60" s="199"/>
    </row>
    <row r="61" spans="1:5" ht="15" thickBot="1" x14ac:dyDescent="0.35">
      <c r="A61" s="195"/>
      <c r="B61" s="216"/>
      <c r="C61" s="196" t="s">
        <v>147</v>
      </c>
      <c r="D61" s="197">
        <f>SUM(D5+D13+D17+D20+D22+D30+D31+D32+D33+D34+D35+D36+D37+D38+D39+D40+D41+D42+D43+D44+D45+D46+D47+D48+D49+D50+D51+D53+D52+D54+D55+D56+D57+D58+D59)</f>
        <v>904699</v>
      </c>
    </row>
  </sheetData>
  <mergeCells count="4">
    <mergeCell ref="B3:B4"/>
    <mergeCell ref="A5:A12"/>
    <mergeCell ref="A13:A16"/>
    <mergeCell ref="A22:A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28" zoomScale="115" zoomScaleNormal="115" workbookViewId="0"/>
  </sheetViews>
  <sheetFormatPr defaultRowHeight="14.4" x14ac:dyDescent="0.3"/>
  <cols>
    <col min="2" max="2" width="9.109375" style="204"/>
    <col min="3" max="3" width="44.88671875" customWidth="1"/>
    <col min="4" max="4" width="22.33203125" style="32" customWidth="1"/>
    <col min="5" max="5" width="14.88671875" bestFit="1" customWidth="1"/>
    <col min="6" max="6" width="9.88671875" style="32" bestFit="1" customWidth="1"/>
  </cols>
  <sheetData>
    <row r="1" spans="1:8" ht="21" x14ac:dyDescent="0.4">
      <c r="A1" s="29" t="s">
        <v>234</v>
      </c>
      <c r="B1" s="203"/>
    </row>
    <row r="2" spans="1:8" x14ac:dyDescent="0.3">
      <c r="D2" s="192" t="s">
        <v>146</v>
      </c>
    </row>
    <row r="3" spans="1:8" x14ac:dyDescent="0.3">
      <c r="A3" s="1"/>
      <c r="B3" s="308" t="s">
        <v>151</v>
      </c>
      <c r="C3" s="220" t="s">
        <v>215</v>
      </c>
      <c r="D3" s="25" t="s">
        <v>52</v>
      </c>
    </row>
    <row r="4" spans="1:8" ht="15" thickBot="1" x14ac:dyDescent="0.35">
      <c r="A4" s="3" t="s">
        <v>0</v>
      </c>
      <c r="B4" s="309"/>
      <c r="C4" s="4" t="s">
        <v>1</v>
      </c>
      <c r="D4" s="33"/>
      <c r="G4" s="42"/>
      <c r="H4" s="32"/>
    </row>
    <row r="5" spans="1:8" x14ac:dyDescent="0.3">
      <c r="A5" s="314" t="s">
        <v>2</v>
      </c>
      <c r="B5" s="201"/>
      <c r="C5" s="5" t="s">
        <v>144</v>
      </c>
      <c r="D5" s="193">
        <f>SUM(D6:D12)</f>
        <v>580000</v>
      </c>
    </row>
    <row r="6" spans="1:8" x14ac:dyDescent="0.3">
      <c r="A6" s="315"/>
      <c r="B6" s="201"/>
      <c r="C6" s="6" t="s">
        <v>3</v>
      </c>
      <c r="D6" s="33"/>
    </row>
    <row r="7" spans="1:8" x14ac:dyDescent="0.3">
      <c r="A7" s="315"/>
      <c r="B7" s="201">
        <v>5121</v>
      </c>
      <c r="C7" s="6" t="s">
        <v>4</v>
      </c>
      <c r="D7" s="33">
        <v>580000</v>
      </c>
      <c r="E7" t="s">
        <v>217</v>
      </c>
    </row>
    <row r="8" spans="1:8" x14ac:dyDescent="0.3">
      <c r="A8" s="315"/>
      <c r="B8" s="201"/>
      <c r="C8" s="35" t="s">
        <v>145</v>
      </c>
      <c r="D8" s="33"/>
    </row>
    <row r="9" spans="1:8" x14ac:dyDescent="0.3">
      <c r="A9" s="315"/>
      <c r="B9" s="201"/>
      <c r="C9" s="7" t="s">
        <v>5</v>
      </c>
      <c r="D9" s="33"/>
    </row>
    <row r="10" spans="1:8" x14ac:dyDescent="0.3">
      <c r="A10" s="315"/>
      <c r="B10" s="201"/>
      <c r="C10" s="6" t="s">
        <v>6</v>
      </c>
      <c r="D10" s="33"/>
    </row>
    <row r="11" spans="1:8" x14ac:dyDescent="0.3">
      <c r="A11" s="315"/>
      <c r="B11" s="201"/>
      <c r="C11" s="8" t="s">
        <v>7</v>
      </c>
      <c r="D11" s="33"/>
    </row>
    <row r="12" spans="1:8" ht="15" thickBot="1" x14ac:dyDescent="0.35">
      <c r="A12" s="316"/>
      <c r="B12" s="205"/>
      <c r="C12" s="8" t="s">
        <v>8</v>
      </c>
      <c r="D12" s="33"/>
    </row>
    <row r="13" spans="1:8" x14ac:dyDescent="0.3">
      <c r="A13" s="314" t="s">
        <v>9</v>
      </c>
      <c r="B13" s="201"/>
      <c r="C13" s="5" t="s">
        <v>173</v>
      </c>
      <c r="D13" s="193">
        <f>SUM(D14:D16)</f>
        <v>0</v>
      </c>
      <c r="E13" s="32"/>
    </row>
    <row r="14" spans="1:8" x14ac:dyDescent="0.3">
      <c r="A14" s="315"/>
      <c r="B14" s="201">
        <v>5298</v>
      </c>
      <c r="C14" s="6" t="s">
        <v>11</v>
      </c>
      <c r="D14" s="33"/>
    </row>
    <row r="15" spans="1:8" x14ac:dyDescent="0.3">
      <c r="A15" s="315"/>
      <c r="B15" s="201">
        <v>5223</v>
      </c>
      <c r="C15" s="8" t="s">
        <v>12</v>
      </c>
      <c r="D15" s="33"/>
    </row>
    <row r="16" spans="1:8" x14ac:dyDescent="0.3">
      <c r="A16" s="316"/>
      <c r="B16" s="201"/>
      <c r="C16" s="9" t="s">
        <v>13</v>
      </c>
      <c r="D16" s="33"/>
    </row>
    <row r="17" spans="1:6" x14ac:dyDescent="0.3">
      <c r="A17" s="46" t="s">
        <v>14</v>
      </c>
      <c r="B17" s="206"/>
      <c r="C17" s="10" t="s">
        <v>15</v>
      </c>
      <c r="D17" s="193">
        <f>SUM(D18:D20)</f>
        <v>0</v>
      </c>
    </row>
    <row r="18" spans="1:6" x14ac:dyDescent="0.3">
      <c r="A18" s="11"/>
      <c r="B18" s="207"/>
      <c r="C18" s="12" t="s">
        <v>16</v>
      </c>
      <c r="D18" s="33"/>
    </row>
    <row r="19" spans="1:6" x14ac:dyDescent="0.3">
      <c r="A19" s="13"/>
      <c r="B19" s="208"/>
      <c r="C19" s="12" t="s">
        <v>17</v>
      </c>
      <c r="D19" s="33"/>
    </row>
    <row r="20" spans="1:6" x14ac:dyDescent="0.3">
      <c r="A20" s="2" t="s">
        <v>18</v>
      </c>
      <c r="B20" s="209"/>
      <c r="C20" s="30" t="s">
        <v>19</v>
      </c>
      <c r="D20" s="193"/>
    </row>
    <row r="21" spans="1:6" ht="32.1" customHeight="1" x14ac:dyDescent="0.3">
      <c r="A21" s="14" t="s">
        <v>20</v>
      </c>
      <c r="B21" s="210"/>
      <c r="C21" s="15" t="s">
        <v>21</v>
      </c>
      <c r="D21" s="33"/>
    </row>
    <row r="22" spans="1:6" x14ac:dyDescent="0.3">
      <c r="A22" s="305" t="s">
        <v>22</v>
      </c>
      <c r="B22" s="206"/>
      <c r="C22" s="10" t="s">
        <v>190</v>
      </c>
      <c r="D22" s="193">
        <f>SUM(D23:D29)</f>
        <v>9652644</v>
      </c>
    </row>
    <row r="23" spans="1:6" x14ac:dyDescent="0.3">
      <c r="A23" s="306"/>
      <c r="B23" s="211"/>
      <c r="C23" s="16" t="s">
        <v>57</v>
      </c>
      <c r="D23" s="33">
        <v>9652644</v>
      </c>
      <c r="E23" t="s">
        <v>216</v>
      </c>
      <c r="F23" s="32">
        <v>5600000</v>
      </c>
    </row>
    <row r="24" spans="1:6" x14ac:dyDescent="0.3">
      <c r="A24" s="306"/>
      <c r="B24" s="211">
        <v>5121</v>
      </c>
      <c r="C24" s="16" t="s">
        <v>152</v>
      </c>
      <c r="D24" s="33"/>
    </row>
    <row r="25" spans="1:6" x14ac:dyDescent="0.3">
      <c r="A25" s="306"/>
      <c r="B25" s="211"/>
      <c r="C25" s="12" t="s">
        <v>23</v>
      </c>
      <c r="D25" s="33"/>
    </row>
    <row r="26" spans="1:6" x14ac:dyDescent="0.3">
      <c r="A26" s="306"/>
      <c r="B26" s="211"/>
      <c r="C26" s="12" t="s">
        <v>24</v>
      </c>
      <c r="D26" s="37"/>
    </row>
    <row r="27" spans="1:6" x14ac:dyDescent="0.3">
      <c r="A27" s="306"/>
      <c r="B27" s="211"/>
      <c r="C27" s="17" t="s">
        <v>25</v>
      </c>
      <c r="D27" s="18"/>
    </row>
    <row r="28" spans="1:6" x14ac:dyDescent="0.3">
      <c r="A28" s="306"/>
      <c r="B28" s="211"/>
      <c r="C28" s="17" t="s">
        <v>26</v>
      </c>
      <c r="D28" s="18"/>
    </row>
    <row r="29" spans="1:6" x14ac:dyDescent="0.3">
      <c r="A29" s="306"/>
      <c r="B29" s="211"/>
      <c r="C29" s="19" t="s">
        <v>27</v>
      </c>
      <c r="D29" s="20"/>
    </row>
    <row r="30" spans="1:6" x14ac:dyDescent="0.3">
      <c r="A30" s="21">
        <v>8</v>
      </c>
      <c r="B30" s="212"/>
      <c r="C30" s="22" t="s">
        <v>28</v>
      </c>
      <c r="D30" s="36"/>
    </row>
    <row r="31" spans="1:6" x14ac:dyDescent="0.3">
      <c r="A31" s="21">
        <v>9</v>
      </c>
      <c r="B31" s="212"/>
      <c r="C31" s="22" t="s">
        <v>60</v>
      </c>
      <c r="D31" s="36"/>
    </row>
    <row r="32" spans="1:6" x14ac:dyDescent="0.3">
      <c r="A32" s="21">
        <v>10</v>
      </c>
      <c r="B32" s="213"/>
      <c r="C32" s="24" t="s">
        <v>29</v>
      </c>
      <c r="D32" s="40"/>
    </row>
    <row r="33" spans="1:4" x14ac:dyDescent="0.3">
      <c r="A33" s="21">
        <v>11</v>
      </c>
      <c r="B33" s="213"/>
      <c r="C33" s="24" t="s">
        <v>30</v>
      </c>
      <c r="D33" s="36"/>
    </row>
    <row r="34" spans="1:4" x14ac:dyDescent="0.3">
      <c r="A34" s="21">
        <v>12</v>
      </c>
      <c r="B34" s="213"/>
      <c r="C34" s="24" t="s">
        <v>31</v>
      </c>
      <c r="D34" s="39"/>
    </row>
    <row r="35" spans="1:4" x14ac:dyDescent="0.3">
      <c r="A35" s="21">
        <v>13</v>
      </c>
      <c r="B35" s="213"/>
      <c r="C35" s="24" t="s">
        <v>32</v>
      </c>
      <c r="D35" s="36"/>
    </row>
    <row r="36" spans="1:4" x14ac:dyDescent="0.3">
      <c r="A36" s="21">
        <v>14</v>
      </c>
      <c r="B36" s="213"/>
      <c r="C36" s="24" t="s">
        <v>33</v>
      </c>
      <c r="D36" s="23"/>
    </row>
    <row r="37" spans="1:4" x14ac:dyDescent="0.3">
      <c r="A37" s="21">
        <v>15</v>
      </c>
      <c r="B37" s="213"/>
      <c r="C37" s="2" t="s">
        <v>34</v>
      </c>
      <c r="D37" s="33"/>
    </row>
    <row r="38" spans="1:4" x14ac:dyDescent="0.3">
      <c r="A38" s="21">
        <v>16</v>
      </c>
      <c r="B38" s="213"/>
      <c r="C38" s="24" t="s">
        <v>35</v>
      </c>
      <c r="D38" s="33"/>
    </row>
    <row r="39" spans="1:4" x14ac:dyDescent="0.3">
      <c r="A39" s="21">
        <v>17</v>
      </c>
      <c r="B39" s="213"/>
      <c r="C39" s="24" t="s">
        <v>36</v>
      </c>
      <c r="D39" s="25"/>
    </row>
    <row r="40" spans="1:4" x14ac:dyDescent="0.3">
      <c r="A40" s="21">
        <v>18</v>
      </c>
      <c r="B40" s="213"/>
      <c r="C40" s="24" t="s">
        <v>37</v>
      </c>
      <c r="D40" s="25"/>
    </row>
    <row r="41" spans="1:4" x14ac:dyDescent="0.3">
      <c r="A41" s="21">
        <v>19</v>
      </c>
      <c r="B41" s="213"/>
      <c r="C41" s="24" t="s">
        <v>38</v>
      </c>
      <c r="D41" s="37"/>
    </row>
    <row r="42" spans="1:4" x14ac:dyDescent="0.3">
      <c r="A42" s="21">
        <v>20</v>
      </c>
      <c r="B42" s="213"/>
      <c r="C42" s="24" t="s">
        <v>39</v>
      </c>
      <c r="D42" s="37"/>
    </row>
    <row r="43" spans="1:4" x14ac:dyDescent="0.3">
      <c r="A43" s="21">
        <v>21</v>
      </c>
      <c r="B43" s="213"/>
      <c r="C43" s="24" t="s">
        <v>40</v>
      </c>
      <c r="D43" s="20"/>
    </row>
    <row r="44" spans="1:4" x14ac:dyDescent="0.3">
      <c r="A44" s="21">
        <v>22</v>
      </c>
      <c r="B44" s="213"/>
      <c r="C44" s="24" t="s">
        <v>41</v>
      </c>
      <c r="D44" s="20"/>
    </row>
    <row r="45" spans="1:4" x14ac:dyDescent="0.3">
      <c r="A45" s="21">
        <v>23</v>
      </c>
      <c r="B45" s="213"/>
      <c r="C45" s="24" t="s">
        <v>42</v>
      </c>
      <c r="D45" s="20"/>
    </row>
    <row r="46" spans="1:4" x14ac:dyDescent="0.3">
      <c r="A46" s="21">
        <v>24</v>
      </c>
      <c r="B46" s="213"/>
      <c r="C46" s="24" t="s">
        <v>43</v>
      </c>
      <c r="D46" s="37"/>
    </row>
    <row r="47" spans="1:4" x14ac:dyDescent="0.3">
      <c r="A47" s="21">
        <v>25</v>
      </c>
      <c r="B47" s="213"/>
      <c r="C47" s="24" t="s">
        <v>44</v>
      </c>
      <c r="D47" s="37"/>
    </row>
    <row r="48" spans="1:4" x14ac:dyDescent="0.3">
      <c r="A48" s="21">
        <v>26</v>
      </c>
      <c r="B48" s="213"/>
      <c r="C48" s="26" t="s">
        <v>45</v>
      </c>
      <c r="D48" s="37"/>
    </row>
    <row r="49" spans="1:5" x14ac:dyDescent="0.3">
      <c r="A49" s="21">
        <v>27</v>
      </c>
      <c r="B49" s="213"/>
      <c r="C49" s="26" t="s">
        <v>46</v>
      </c>
      <c r="D49" s="33"/>
    </row>
    <row r="50" spans="1:5" x14ac:dyDescent="0.3">
      <c r="A50" s="21">
        <v>28</v>
      </c>
      <c r="B50" s="213"/>
      <c r="C50" s="31" t="s">
        <v>56</v>
      </c>
      <c r="D50" s="37"/>
    </row>
    <row r="51" spans="1:5" x14ac:dyDescent="0.3">
      <c r="A51" s="21">
        <v>29</v>
      </c>
      <c r="B51" s="213"/>
      <c r="C51" s="31" t="s">
        <v>58</v>
      </c>
      <c r="D51" s="37"/>
    </row>
    <row r="52" spans="1:5" x14ac:dyDescent="0.3">
      <c r="A52" s="21">
        <v>30</v>
      </c>
      <c r="B52" s="213">
        <v>5296</v>
      </c>
      <c r="C52" s="31" t="s">
        <v>59</v>
      </c>
      <c r="D52" s="217">
        <v>15000</v>
      </c>
      <c r="E52" t="s">
        <v>175</v>
      </c>
    </row>
    <row r="53" spans="1:5" x14ac:dyDescent="0.3">
      <c r="A53" s="21">
        <v>31</v>
      </c>
      <c r="B53" s="213"/>
      <c r="C53" s="27" t="s">
        <v>47</v>
      </c>
      <c r="D53" s="38"/>
    </row>
    <row r="54" spans="1:5" x14ac:dyDescent="0.3">
      <c r="A54" s="21">
        <v>32</v>
      </c>
      <c r="B54" s="213"/>
      <c r="C54" s="26" t="s">
        <v>48</v>
      </c>
      <c r="D54" s="37"/>
    </row>
    <row r="55" spans="1:5" x14ac:dyDescent="0.3">
      <c r="A55" s="21">
        <v>33</v>
      </c>
      <c r="B55" s="213"/>
      <c r="C55" s="28" t="s">
        <v>49</v>
      </c>
      <c r="D55" s="37"/>
    </row>
    <row r="56" spans="1:5" x14ac:dyDescent="0.3">
      <c r="A56" s="21">
        <v>34</v>
      </c>
      <c r="B56" s="213"/>
      <c r="C56" s="28" t="s">
        <v>50</v>
      </c>
      <c r="D56" s="194"/>
    </row>
    <row r="57" spans="1:5" x14ac:dyDescent="0.3">
      <c r="A57" s="21">
        <v>35</v>
      </c>
      <c r="B57" s="213"/>
      <c r="C57" s="2" t="s">
        <v>51</v>
      </c>
      <c r="D57" s="33"/>
    </row>
    <row r="58" spans="1:5" x14ac:dyDescent="0.3">
      <c r="A58" s="21">
        <v>36</v>
      </c>
      <c r="B58" s="214"/>
      <c r="C58" s="1" t="s">
        <v>53</v>
      </c>
      <c r="D58" s="25"/>
    </row>
    <row r="59" spans="1:5" x14ac:dyDescent="0.3">
      <c r="A59" s="21">
        <v>37</v>
      </c>
      <c r="B59" s="213"/>
      <c r="C59" s="2" t="s">
        <v>55</v>
      </c>
      <c r="D59" s="34"/>
    </row>
    <row r="60" spans="1:5" x14ac:dyDescent="0.3">
      <c r="A60" s="1"/>
      <c r="B60" s="215"/>
      <c r="C60" s="198" t="s">
        <v>54</v>
      </c>
      <c r="D60" s="199"/>
    </row>
    <row r="61" spans="1:5" ht="15" thickBot="1" x14ac:dyDescent="0.35">
      <c r="A61" s="195"/>
      <c r="B61" s="216"/>
      <c r="C61" s="196" t="s">
        <v>147</v>
      </c>
      <c r="D61" s="197">
        <f>SUM(D5+D13+D17+D20+D22+D30+D31+D32+D33+D34+D35+D36+D37+D38+D39+D40+D41+D42+D43+D44+D45+D46+D47+D48+D49+D50+D51+D53+D52+D54+D55+D56+D57+D58+D59)</f>
        <v>10247644</v>
      </c>
    </row>
  </sheetData>
  <mergeCells count="4">
    <mergeCell ref="B3:B4"/>
    <mergeCell ref="A5:A12"/>
    <mergeCell ref="A13:A16"/>
    <mergeCell ref="A22:A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10" zoomScale="115" zoomScaleNormal="115" workbookViewId="0">
      <selection activeCell="G21" sqref="G21"/>
    </sheetView>
  </sheetViews>
  <sheetFormatPr defaultRowHeight="14.4" x14ac:dyDescent="0.3"/>
  <cols>
    <col min="2" max="2" width="9.109375" style="204"/>
    <col min="3" max="3" width="44.88671875" customWidth="1"/>
    <col min="4" max="4" width="22.33203125" style="32" customWidth="1"/>
    <col min="5" max="5" width="14.88671875" bestFit="1" customWidth="1"/>
    <col min="6" max="6" width="9.88671875" style="32" bestFit="1" customWidth="1"/>
  </cols>
  <sheetData>
    <row r="1" spans="1:8" ht="21" x14ac:dyDescent="0.4">
      <c r="A1" s="29" t="s">
        <v>234</v>
      </c>
      <c r="B1" s="203"/>
    </row>
    <row r="2" spans="1:8" x14ac:dyDescent="0.3">
      <c r="D2" s="192" t="s">
        <v>146</v>
      </c>
    </row>
    <row r="3" spans="1:8" x14ac:dyDescent="0.3">
      <c r="A3" s="1"/>
      <c r="B3" s="308" t="s">
        <v>151</v>
      </c>
      <c r="C3" s="220" t="s">
        <v>219</v>
      </c>
      <c r="D3" s="25" t="s">
        <v>52</v>
      </c>
    </row>
    <row r="4" spans="1:8" ht="15" thickBot="1" x14ac:dyDescent="0.35">
      <c r="A4" s="3" t="s">
        <v>0</v>
      </c>
      <c r="B4" s="309"/>
      <c r="C4" s="4" t="s">
        <v>1</v>
      </c>
      <c r="D4" s="33"/>
      <c r="G4" s="42"/>
      <c r="H4" s="32"/>
    </row>
    <row r="5" spans="1:8" x14ac:dyDescent="0.3">
      <c r="A5" s="314" t="s">
        <v>2</v>
      </c>
      <c r="B5" s="201"/>
      <c r="C5" s="5" t="s">
        <v>144</v>
      </c>
      <c r="D5" s="193">
        <f>SUM(D6:D12)</f>
        <v>2625000</v>
      </c>
    </row>
    <row r="6" spans="1:8" x14ac:dyDescent="0.3">
      <c r="A6" s="315"/>
      <c r="B6" s="201"/>
      <c r="C6" s="6" t="s">
        <v>3</v>
      </c>
      <c r="D6" s="33"/>
    </row>
    <row r="7" spans="1:8" x14ac:dyDescent="0.3">
      <c r="A7" s="315"/>
      <c r="B7" s="201">
        <v>5239</v>
      </c>
      <c r="C7" s="6" t="s">
        <v>4</v>
      </c>
      <c r="D7" s="33">
        <v>2625000</v>
      </c>
    </row>
    <row r="8" spans="1:8" x14ac:dyDescent="0.3">
      <c r="A8" s="315"/>
      <c r="B8" s="201"/>
      <c r="C8" s="35" t="s">
        <v>145</v>
      </c>
      <c r="D8" s="33"/>
    </row>
    <row r="9" spans="1:8" x14ac:dyDescent="0.3">
      <c r="A9" s="315"/>
      <c r="B9" s="201"/>
      <c r="C9" s="7" t="s">
        <v>5</v>
      </c>
      <c r="D9" s="33"/>
    </row>
    <row r="10" spans="1:8" x14ac:dyDescent="0.3">
      <c r="A10" s="315"/>
      <c r="B10" s="201"/>
      <c r="C10" s="6" t="s">
        <v>6</v>
      </c>
      <c r="D10" s="33"/>
    </row>
    <row r="11" spans="1:8" x14ac:dyDescent="0.3">
      <c r="A11" s="315"/>
      <c r="B11" s="201"/>
      <c r="C11" s="8" t="s">
        <v>7</v>
      </c>
      <c r="D11" s="33"/>
    </row>
    <row r="12" spans="1:8" ht="15" thickBot="1" x14ac:dyDescent="0.35">
      <c r="A12" s="316"/>
      <c r="B12" s="205"/>
      <c r="C12" s="8" t="s">
        <v>8</v>
      </c>
      <c r="D12" s="33"/>
    </row>
    <row r="13" spans="1:8" x14ac:dyDescent="0.3">
      <c r="A13" s="314" t="s">
        <v>9</v>
      </c>
      <c r="B13" s="201"/>
      <c r="C13" s="5" t="s">
        <v>173</v>
      </c>
      <c r="D13" s="193">
        <f>SUM(D14:D16)</f>
        <v>0</v>
      </c>
      <c r="E13" s="32"/>
    </row>
    <row r="14" spans="1:8" x14ac:dyDescent="0.3">
      <c r="A14" s="315"/>
      <c r="B14" s="201">
        <v>5298</v>
      </c>
      <c r="C14" s="6" t="s">
        <v>11</v>
      </c>
      <c r="D14" s="33"/>
    </row>
    <row r="15" spans="1:8" x14ac:dyDescent="0.3">
      <c r="A15" s="315"/>
      <c r="B15" s="201">
        <v>5223</v>
      </c>
      <c r="C15" s="8" t="s">
        <v>12</v>
      </c>
      <c r="D15" s="33"/>
    </row>
    <row r="16" spans="1:8" x14ac:dyDescent="0.3">
      <c r="A16" s="316"/>
      <c r="B16" s="201"/>
      <c r="C16" s="9" t="s">
        <v>13</v>
      </c>
      <c r="D16" s="33"/>
    </row>
    <row r="17" spans="1:4" x14ac:dyDescent="0.3">
      <c r="A17" s="46" t="s">
        <v>14</v>
      </c>
      <c r="B17" s="206"/>
      <c r="C17" s="10" t="s">
        <v>15</v>
      </c>
      <c r="D17" s="193">
        <f>SUM(D18:D20)</f>
        <v>0</v>
      </c>
    </row>
    <row r="18" spans="1:4" x14ac:dyDescent="0.3">
      <c r="A18" s="11"/>
      <c r="B18" s="207"/>
      <c r="C18" s="12" t="s">
        <v>16</v>
      </c>
      <c r="D18" s="33"/>
    </row>
    <row r="19" spans="1:4" x14ac:dyDescent="0.3">
      <c r="A19" s="13"/>
      <c r="B19" s="208"/>
      <c r="C19" s="12" t="s">
        <v>17</v>
      </c>
      <c r="D19" s="33"/>
    </row>
    <row r="20" spans="1:4" x14ac:dyDescent="0.3">
      <c r="A20" s="2" t="s">
        <v>18</v>
      </c>
      <c r="B20" s="209"/>
      <c r="C20" s="30" t="s">
        <v>19</v>
      </c>
      <c r="D20" s="193"/>
    </row>
    <row r="21" spans="1:4" ht="32.1" customHeight="1" x14ac:dyDescent="0.3">
      <c r="A21" s="14" t="s">
        <v>20</v>
      </c>
      <c r="B21" s="210"/>
      <c r="C21" s="15" t="s">
        <v>21</v>
      </c>
      <c r="D21" s="33"/>
    </row>
    <row r="22" spans="1:4" x14ac:dyDescent="0.3">
      <c r="A22" s="305" t="s">
        <v>22</v>
      </c>
      <c r="B22" s="206"/>
      <c r="C22" s="10" t="s">
        <v>190</v>
      </c>
      <c r="D22" s="193">
        <f>SUM(D23:D29)</f>
        <v>2949477</v>
      </c>
    </row>
    <row r="23" spans="1:4" x14ac:dyDescent="0.3">
      <c r="A23" s="306"/>
      <c r="B23" s="211"/>
      <c r="C23" s="16" t="s">
        <v>57</v>
      </c>
      <c r="D23" s="33">
        <v>2949477</v>
      </c>
    </row>
    <row r="24" spans="1:4" x14ac:dyDescent="0.3">
      <c r="A24" s="306"/>
      <c r="B24" s="211">
        <v>5121</v>
      </c>
      <c r="C24" s="16" t="s">
        <v>152</v>
      </c>
      <c r="D24" s="33"/>
    </row>
    <row r="25" spans="1:4" x14ac:dyDescent="0.3">
      <c r="A25" s="306"/>
      <c r="B25" s="211"/>
      <c r="C25" s="12" t="s">
        <v>23</v>
      </c>
      <c r="D25" s="33"/>
    </row>
    <row r="26" spans="1:4" x14ac:dyDescent="0.3">
      <c r="A26" s="306"/>
      <c r="B26" s="211"/>
      <c r="C26" s="12" t="s">
        <v>24</v>
      </c>
      <c r="D26" s="37"/>
    </row>
    <row r="27" spans="1:4" x14ac:dyDescent="0.3">
      <c r="A27" s="306"/>
      <c r="B27" s="211"/>
      <c r="C27" s="17" t="s">
        <v>25</v>
      </c>
      <c r="D27" s="18"/>
    </row>
    <row r="28" spans="1:4" x14ac:dyDescent="0.3">
      <c r="A28" s="306"/>
      <c r="B28" s="211"/>
      <c r="C28" s="17" t="s">
        <v>26</v>
      </c>
      <c r="D28" s="18"/>
    </row>
    <row r="29" spans="1:4" x14ac:dyDescent="0.3">
      <c r="A29" s="306"/>
      <c r="B29" s="211"/>
      <c r="C29" s="19" t="s">
        <v>27</v>
      </c>
      <c r="D29" s="20"/>
    </row>
    <row r="30" spans="1:4" x14ac:dyDescent="0.3">
      <c r="A30" s="21">
        <v>8</v>
      </c>
      <c r="B30" s="212"/>
      <c r="C30" s="22" t="s">
        <v>28</v>
      </c>
      <c r="D30" s="36"/>
    </row>
    <row r="31" spans="1:4" x14ac:dyDescent="0.3">
      <c r="A31" s="21">
        <v>9</v>
      </c>
      <c r="B31" s="212"/>
      <c r="C31" s="22" t="s">
        <v>60</v>
      </c>
      <c r="D31" s="36"/>
    </row>
    <row r="32" spans="1:4" x14ac:dyDescent="0.3">
      <c r="A32" s="21">
        <v>10</v>
      </c>
      <c r="B32" s="213"/>
      <c r="C32" s="24" t="s">
        <v>29</v>
      </c>
      <c r="D32" s="40"/>
    </row>
    <row r="33" spans="1:4" x14ac:dyDescent="0.3">
      <c r="A33" s="21">
        <v>11</v>
      </c>
      <c r="B33" s="213"/>
      <c r="C33" s="24" t="s">
        <v>30</v>
      </c>
      <c r="D33" s="36"/>
    </row>
    <row r="34" spans="1:4" x14ac:dyDescent="0.3">
      <c r="A34" s="21">
        <v>12</v>
      </c>
      <c r="B34" s="213"/>
      <c r="C34" s="24" t="s">
        <v>31</v>
      </c>
      <c r="D34" s="39"/>
    </row>
    <row r="35" spans="1:4" x14ac:dyDescent="0.3">
      <c r="A35" s="21">
        <v>13</v>
      </c>
      <c r="B35" s="213"/>
      <c r="C35" s="24" t="s">
        <v>32</v>
      </c>
      <c r="D35" s="36"/>
    </row>
    <row r="36" spans="1:4" x14ac:dyDescent="0.3">
      <c r="A36" s="21">
        <v>14</v>
      </c>
      <c r="B36" s="213"/>
      <c r="C36" s="24" t="s">
        <v>33</v>
      </c>
      <c r="D36" s="23"/>
    </row>
    <row r="37" spans="1:4" x14ac:dyDescent="0.3">
      <c r="A37" s="21">
        <v>15</v>
      </c>
      <c r="B37" s="213"/>
      <c r="C37" s="2" t="s">
        <v>34</v>
      </c>
      <c r="D37" s="33"/>
    </row>
    <row r="38" spans="1:4" x14ac:dyDescent="0.3">
      <c r="A38" s="21">
        <v>16</v>
      </c>
      <c r="B38" s="213"/>
      <c r="C38" s="24" t="s">
        <v>35</v>
      </c>
      <c r="D38" s="33"/>
    </row>
    <row r="39" spans="1:4" x14ac:dyDescent="0.3">
      <c r="A39" s="21">
        <v>17</v>
      </c>
      <c r="B39" s="213"/>
      <c r="C39" s="24" t="s">
        <v>36</v>
      </c>
      <c r="D39" s="25"/>
    </row>
    <row r="40" spans="1:4" x14ac:dyDescent="0.3">
      <c r="A40" s="21">
        <v>18</v>
      </c>
      <c r="B40" s="213"/>
      <c r="C40" s="24" t="s">
        <v>37</v>
      </c>
      <c r="D40" s="25"/>
    </row>
    <row r="41" spans="1:4" x14ac:dyDescent="0.3">
      <c r="A41" s="21">
        <v>19</v>
      </c>
      <c r="B41" s="213"/>
      <c r="C41" s="24" t="s">
        <v>38</v>
      </c>
      <c r="D41" s="37"/>
    </row>
    <row r="42" spans="1:4" x14ac:dyDescent="0.3">
      <c r="A42" s="21">
        <v>20</v>
      </c>
      <c r="B42" s="213"/>
      <c r="C42" s="24" t="s">
        <v>39</v>
      </c>
      <c r="D42" s="37"/>
    </row>
    <row r="43" spans="1:4" x14ac:dyDescent="0.3">
      <c r="A43" s="21">
        <v>21</v>
      </c>
      <c r="B43" s="213"/>
      <c r="C43" s="24" t="s">
        <v>40</v>
      </c>
      <c r="D43" s="20"/>
    </row>
    <row r="44" spans="1:4" x14ac:dyDescent="0.3">
      <c r="A44" s="21">
        <v>22</v>
      </c>
      <c r="B44" s="213"/>
      <c r="C44" s="24" t="s">
        <v>41</v>
      </c>
      <c r="D44" s="20"/>
    </row>
    <row r="45" spans="1:4" x14ac:dyDescent="0.3">
      <c r="A45" s="21">
        <v>23</v>
      </c>
      <c r="B45" s="213"/>
      <c r="C45" s="24" t="s">
        <v>42</v>
      </c>
      <c r="D45" s="20"/>
    </row>
    <row r="46" spans="1:4" x14ac:dyDescent="0.3">
      <c r="A46" s="21">
        <v>24</v>
      </c>
      <c r="B46" s="213"/>
      <c r="C46" s="24" t="s">
        <v>43</v>
      </c>
      <c r="D46" s="37"/>
    </row>
    <row r="47" spans="1:4" x14ac:dyDescent="0.3">
      <c r="A47" s="21">
        <v>25</v>
      </c>
      <c r="B47" s="213"/>
      <c r="C47" s="24" t="s">
        <v>44</v>
      </c>
      <c r="D47" s="37"/>
    </row>
    <row r="48" spans="1:4" x14ac:dyDescent="0.3">
      <c r="A48" s="21">
        <v>26</v>
      </c>
      <c r="B48" s="213"/>
      <c r="C48" s="26" t="s">
        <v>45</v>
      </c>
      <c r="D48" s="37"/>
    </row>
    <row r="49" spans="1:5" x14ac:dyDescent="0.3">
      <c r="A49" s="21">
        <v>27</v>
      </c>
      <c r="B49" s="213"/>
      <c r="C49" s="26" t="s">
        <v>46</v>
      </c>
      <c r="D49" s="33"/>
    </row>
    <row r="50" spans="1:5" x14ac:dyDescent="0.3">
      <c r="A50" s="21">
        <v>28</v>
      </c>
      <c r="B50" s="213"/>
      <c r="C50" s="31" t="s">
        <v>56</v>
      </c>
      <c r="D50" s="37"/>
    </row>
    <row r="51" spans="1:5" x14ac:dyDescent="0.3">
      <c r="A51" s="21">
        <v>29</v>
      </c>
      <c r="B51" s="213"/>
      <c r="C51" s="31" t="s">
        <v>58</v>
      </c>
      <c r="D51" s="37"/>
    </row>
    <row r="52" spans="1:5" x14ac:dyDescent="0.3">
      <c r="A52" s="21">
        <v>30</v>
      </c>
      <c r="B52" s="213">
        <v>5296</v>
      </c>
      <c r="C52" s="31" t="s">
        <v>59</v>
      </c>
      <c r="D52" s="217">
        <v>330000</v>
      </c>
      <c r="E52" t="s">
        <v>175</v>
      </c>
    </row>
    <row r="53" spans="1:5" x14ac:dyDescent="0.3">
      <c r="A53" s="21">
        <v>31</v>
      </c>
      <c r="B53" s="213"/>
      <c r="C53" s="27" t="s">
        <v>47</v>
      </c>
      <c r="D53" s="38"/>
    </row>
    <row r="54" spans="1:5" x14ac:dyDescent="0.3">
      <c r="A54" s="21">
        <v>32</v>
      </c>
      <c r="B54" s="213"/>
      <c r="C54" s="26" t="s">
        <v>48</v>
      </c>
      <c r="D54" s="37"/>
    </row>
    <row r="55" spans="1:5" x14ac:dyDescent="0.3">
      <c r="A55" s="21">
        <v>33</v>
      </c>
      <c r="B55" s="213"/>
      <c r="C55" s="28" t="s">
        <v>49</v>
      </c>
      <c r="D55" s="37"/>
    </row>
    <row r="56" spans="1:5" x14ac:dyDescent="0.3">
      <c r="A56" s="21">
        <v>34</v>
      </c>
      <c r="B56" s="213"/>
      <c r="C56" s="28" t="s">
        <v>50</v>
      </c>
      <c r="D56" s="194"/>
    </row>
    <row r="57" spans="1:5" x14ac:dyDescent="0.3">
      <c r="A57" s="21">
        <v>35</v>
      </c>
      <c r="B57" s="213"/>
      <c r="C57" s="2" t="s">
        <v>51</v>
      </c>
      <c r="D57" s="33"/>
    </row>
    <row r="58" spans="1:5" x14ac:dyDescent="0.3">
      <c r="A58" s="21">
        <v>36</v>
      </c>
      <c r="B58" s="214"/>
      <c r="C58" s="1" t="s">
        <v>53</v>
      </c>
      <c r="D58" s="25"/>
    </row>
    <row r="59" spans="1:5" x14ac:dyDescent="0.3">
      <c r="A59" s="21">
        <v>37</v>
      </c>
      <c r="B59" s="213"/>
      <c r="C59" s="2" t="s">
        <v>55</v>
      </c>
      <c r="D59" s="34"/>
    </row>
    <row r="60" spans="1:5" x14ac:dyDescent="0.3">
      <c r="A60" s="1"/>
      <c r="B60" s="215"/>
      <c r="C60" s="198" t="s">
        <v>54</v>
      </c>
      <c r="D60" s="199"/>
    </row>
    <row r="61" spans="1:5" ht="15" thickBot="1" x14ac:dyDescent="0.35">
      <c r="A61" s="195"/>
      <c r="B61" s="216"/>
      <c r="C61" s="196" t="s">
        <v>147</v>
      </c>
      <c r="D61" s="197">
        <f>SUM(D5+D13+D17+D20+D22+D30+D31+D32+D33+D34+D35+D36+D37+D38+D39+D40+D41+D42+D43+D44+D45+D46+D47+D48+D49+D50+D51+D53+D52+D54+D55+D56+D57+D58+D59)</f>
        <v>5904477</v>
      </c>
    </row>
  </sheetData>
  <mergeCells count="4">
    <mergeCell ref="B3:B4"/>
    <mergeCell ref="A5:A12"/>
    <mergeCell ref="A13:A16"/>
    <mergeCell ref="A22:A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" zoomScale="115" zoomScaleNormal="115" workbookViewId="0">
      <selection activeCell="H15" sqref="H15"/>
    </sheetView>
  </sheetViews>
  <sheetFormatPr defaultRowHeight="14.4" x14ac:dyDescent="0.3"/>
  <cols>
    <col min="2" max="2" width="9.109375" style="204"/>
    <col min="3" max="3" width="44.88671875" customWidth="1"/>
    <col min="4" max="4" width="22.33203125" style="32" customWidth="1"/>
    <col min="5" max="5" width="14.88671875" bestFit="1" customWidth="1"/>
    <col min="6" max="6" width="9.88671875" bestFit="1" customWidth="1"/>
  </cols>
  <sheetData>
    <row r="1" spans="1:8" ht="21" x14ac:dyDescent="0.4">
      <c r="A1" s="29" t="s">
        <v>234</v>
      </c>
      <c r="B1" s="203"/>
    </row>
    <row r="2" spans="1:8" x14ac:dyDescent="0.3">
      <c r="D2" s="192" t="s">
        <v>146</v>
      </c>
    </row>
    <row r="3" spans="1:8" x14ac:dyDescent="0.3">
      <c r="A3" s="1"/>
      <c r="B3" s="308" t="s">
        <v>151</v>
      </c>
      <c r="C3" s="220" t="s">
        <v>177</v>
      </c>
      <c r="D3" s="25" t="s">
        <v>52</v>
      </c>
    </row>
    <row r="4" spans="1:8" ht="15" thickBot="1" x14ac:dyDescent="0.35">
      <c r="A4" s="3" t="s">
        <v>0</v>
      </c>
      <c r="B4" s="309"/>
      <c r="C4" s="4" t="s">
        <v>1</v>
      </c>
      <c r="D4" s="33"/>
      <c r="F4" s="32"/>
      <c r="G4" s="42"/>
      <c r="H4" s="32"/>
    </row>
    <row r="5" spans="1:8" x14ac:dyDescent="0.3">
      <c r="A5" s="314" t="s">
        <v>2</v>
      </c>
      <c r="B5" s="201"/>
      <c r="C5" s="5" t="s">
        <v>144</v>
      </c>
      <c r="D5" s="193">
        <f>SUM(D6:D12)</f>
        <v>0</v>
      </c>
    </row>
    <row r="6" spans="1:8" x14ac:dyDescent="0.3">
      <c r="A6" s="315"/>
      <c r="B6" s="201"/>
      <c r="C6" s="6" t="s">
        <v>3</v>
      </c>
      <c r="D6" s="33"/>
    </row>
    <row r="7" spans="1:8" x14ac:dyDescent="0.3">
      <c r="A7" s="315"/>
      <c r="B7" s="201">
        <v>5121</v>
      </c>
      <c r="C7" s="6" t="s">
        <v>4</v>
      </c>
      <c r="D7" s="33"/>
    </row>
    <row r="8" spans="1:8" x14ac:dyDescent="0.3">
      <c r="A8" s="315"/>
      <c r="B8" s="201"/>
      <c r="C8" s="35" t="s">
        <v>145</v>
      </c>
      <c r="D8" s="33"/>
    </row>
    <row r="9" spans="1:8" x14ac:dyDescent="0.3">
      <c r="A9" s="315"/>
      <c r="B9" s="201"/>
      <c r="C9" s="7" t="s">
        <v>5</v>
      </c>
      <c r="D9" s="33"/>
    </row>
    <row r="10" spans="1:8" x14ac:dyDescent="0.3">
      <c r="A10" s="315"/>
      <c r="B10" s="201"/>
      <c r="C10" s="6" t="s">
        <v>6</v>
      </c>
      <c r="D10" s="33"/>
    </row>
    <row r="11" spans="1:8" x14ac:dyDescent="0.3">
      <c r="A11" s="315"/>
      <c r="B11" s="201"/>
      <c r="C11" s="8" t="s">
        <v>7</v>
      </c>
      <c r="D11" s="33"/>
    </row>
    <row r="12" spans="1:8" ht="15" thickBot="1" x14ac:dyDescent="0.35">
      <c r="A12" s="316"/>
      <c r="B12" s="205"/>
      <c r="C12" s="8" t="s">
        <v>8</v>
      </c>
      <c r="D12" s="33"/>
    </row>
    <row r="13" spans="1:8" x14ac:dyDescent="0.3">
      <c r="A13" s="314" t="s">
        <v>9</v>
      </c>
      <c r="B13" s="201"/>
      <c r="C13" s="5" t="s">
        <v>173</v>
      </c>
      <c r="D13" s="193">
        <f>SUM(D14:D16)</f>
        <v>333978</v>
      </c>
      <c r="E13" s="32"/>
    </row>
    <row r="14" spans="1:8" x14ac:dyDescent="0.3">
      <c r="A14" s="315"/>
      <c r="B14" s="201">
        <v>5298</v>
      </c>
      <c r="C14" s="6" t="s">
        <v>11</v>
      </c>
      <c r="D14" s="33">
        <v>87246</v>
      </c>
    </row>
    <row r="15" spans="1:8" x14ac:dyDescent="0.3">
      <c r="A15" s="315"/>
      <c r="B15" s="201">
        <v>5223</v>
      </c>
      <c r="C15" s="8" t="s">
        <v>12</v>
      </c>
      <c r="D15" s="33">
        <v>246732</v>
      </c>
    </row>
    <row r="16" spans="1:8" x14ac:dyDescent="0.3">
      <c r="A16" s="316"/>
      <c r="B16" s="201"/>
      <c r="C16" s="9" t="s">
        <v>13</v>
      </c>
      <c r="D16" s="33"/>
    </row>
    <row r="17" spans="1:5" x14ac:dyDescent="0.3">
      <c r="A17" s="46" t="s">
        <v>14</v>
      </c>
      <c r="B17" s="206"/>
      <c r="C17" s="10" t="s">
        <v>15</v>
      </c>
      <c r="D17" s="193">
        <f>SUM(D18:D20)</f>
        <v>0</v>
      </c>
    </row>
    <row r="18" spans="1:5" x14ac:dyDescent="0.3">
      <c r="A18" s="11"/>
      <c r="B18" s="207"/>
      <c r="C18" s="12" t="s">
        <v>16</v>
      </c>
      <c r="D18" s="33"/>
    </row>
    <row r="19" spans="1:5" x14ac:dyDescent="0.3">
      <c r="A19" s="13"/>
      <c r="B19" s="208"/>
      <c r="C19" s="12" t="s">
        <v>17</v>
      </c>
      <c r="D19" s="33"/>
    </row>
    <row r="20" spans="1:5" x14ac:dyDescent="0.3">
      <c r="A20" s="2" t="s">
        <v>18</v>
      </c>
      <c r="B20" s="209"/>
      <c r="C20" s="30" t="s">
        <v>19</v>
      </c>
      <c r="D20" s="193"/>
    </row>
    <row r="21" spans="1:5" ht="32.1" customHeight="1" x14ac:dyDescent="0.3">
      <c r="A21" s="14" t="s">
        <v>20</v>
      </c>
      <c r="B21" s="210"/>
      <c r="C21" s="15" t="s">
        <v>21</v>
      </c>
      <c r="D21" s="33"/>
    </row>
    <row r="22" spans="1:5" x14ac:dyDescent="0.3">
      <c r="A22" s="305" t="s">
        <v>22</v>
      </c>
      <c r="B22" s="206"/>
      <c r="C22" s="10" t="s">
        <v>190</v>
      </c>
      <c r="D22" s="193">
        <f>SUM(D23:D29)</f>
        <v>26252</v>
      </c>
    </row>
    <row r="23" spans="1:5" x14ac:dyDescent="0.3">
      <c r="A23" s="306"/>
      <c r="B23" s="211"/>
      <c r="C23" s="16" t="s">
        <v>57</v>
      </c>
      <c r="D23" s="33"/>
    </row>
    <row r="24" spans="1:5" x14ac:dyDescent="0.3">
      <c r="A24" s="306"/>
      <c r="B24" s="211">
        <v>5121</v>
      </c>
      <c r="C24" s="16" t="s">
        <v>152</v>
      </c>
      <c r="D24" s="33">
        <v>26252</v>
      </c>
      <c r="E24" t="s">
        <v>176</v>
      </c>
    </row>
    <row r="25" spans="1:5" x14ac:dyDescent="0.3">
      <c r="A25" s="306"/>
      <c r="B25" s="211"/>
      <c r="C25" s="12" t="s">
        <v>23</v>
      </c>
      <c r="D25" s="33"/>
    </row>
    <row r="26" spans="1:5" x14ac:dyDescent="0.3">
      <c r="A26" s="306"/>
      <c r="B26" s="211"/>
      <c r="C26" s="12" t="s">
        <v>24</v>
      </c>
      <c r="D26" s="37"/>
    </row>
    <row r="27" spans="1:5" x14ac:dyDescent="0.3">
      <c r="A27" s="306"/>
      <c r="B27" s="211"/>
      <c r="C27" s="17" t="s">
        <v>25</v>
      </c>
      <c r="D27" s="18"/>
    </row>
    <row r="28" spans="1:5" x14ac:dyDescent="0.3">
      <c r="A28" s="306"/>
      <c r="B28" s="211"/>
      <c r="C28" s="17" t="s">
        <v>26</v>
      </c>
      <c r="D28" s="18"/>
    </row>
    <row r="29" spans="1:5" x14ac:dyDescent="0.3">
      <c r="A29" s="306"/>
      <c r="B29" s="211"/>
      <c r="C29" s="19" t="s">
        <v>27</v>
      </c>
      <c r="D29" s="20"/>
    </row>
    <row r="30" spans="1:5" x14ac:dyDescent="0.3">
      <c r="A30" s="21">
        <v>8</v>
      </c>
      <c r="B30" s="212"/>
      <c r="C30" s="22" t="s">
        <v>28</v>
      </c>
      <c r="D30" s="36"/>
    </row>
    <row r="31" spans="1:5" x14ac:dyDescent="0.3">
      <c r="A31" s="21">
        <v>9</v>
      </c>
      <c r="B31" s="212"/>
      <c r="C31" s="22" t="s">
        <v>60</v>
      </c>
      <c r="D31" s="36"/>
    </row>
    <row r="32" spans="1:5" x14ac:dyDescent="0.3">
      <c r="A32" s="21">
        <v>10</v>
      </c>
      <c r="B32" s="213"/>
      <c r="C32" s="24" t="s">
        <v>29</v>
      </c>
      <c r="D32" s="40"/>
    </row>
    <row r="33" spans="1:4" x14ac:dyDescent="0.3">
      <c r="A33" s="21">
        <v>11</v>
      </c>
      <c r="B33" s="213"/>
      <c r="C33" s="24" t="s">
        <v>30</v>
      </c>
      <c r="D33" s="36"/>
    </row>
    <row r="34" spans="1:4" x14ac:dyDescent="0.3">
      <c r="A34" s="21">
        <v>12</v>
      </c>
      <c r="B34" s="213"/>
      <c r="C34" s="24" t="s">
        <v>31</v>
      </c>
      <c r="D34" s="39"/>
    </row>
    <row r="35" spans="1:4" x14ac:dyDescent="0.3">
      <c r="A35" s="21">
        <v>13</v>
      </c>
      <c r="B35" s="213"/>
      <c r="C35" s="24" t="s">
        <v>32</v>
      </c>
      <c r="D35" s="36"/>
    </row>
    <row r="36" spans="1:4" x14ac:dyDescent="0.3">
      <c r="A36" s="21">
        <v>14</v>
      </c>
      <c r="B36" s="213"/>
      <c r="C36" s="24" t="s">
        <v>33</v>
      </c>
      <c r="D36" s="23"/>
    </row>
    <row r="37" spans="1:4" x14ac:dyDescent="0.3">
      <c r="A37" s="21">
        <v>15</v>
      </c>
      <c r="B37" s="213"/>
      <c r="C37" s="2" t="s">
        <v>34</v>
      </c>
      <c r="D37" s="33"/>
    </row>
    <row r="38" spans="1:4" x14ac:dyDescent="0.3">
      <c r="A38" s="21">
        <v>16</v>
      </c>
      <c r="B38" s="213"/>
      <c r="C38" s="24" t="s">
        <v>35</v>
      </c>
      <c r="D38" s="33"/>
    </row>
    <row r="39" spans="1:4" x14ac:dyDescent="0.3">
      <c r="A39" s="21">
        <v>17</v>
      </c>
      <c r="B39" s="213"/>
      <c r="C39" s="24" t="s">
        <v>36</v>
      </c>
      <c r="D39" s="25"/>
    </row>
    <row r="40" spans="1:4" x14ac:dyDescent="0.3">
      <c r="A40" s="21">
        <v>18</v>
      </c>
      <c r="B40" s="213"/>
      <c r="C40" s="24" t="s">
        <v>37</v>
      </c>
      <c r="D40" s="25"/>
    </row>
    <row r="41" spans="1:4" x14ac:dyDescent="0.3">
      <c r="A41" s="21">
        <v>19</v>
      </c>
      <c r="B41" s="213"/>
      <c r="C41" s="24" t="s">
        <v>38</v>
      </c>
      <c r="D41" s="37"/>
    </row>
    <row r="42" spans="1:4" x14ac:dyDescent="0.3">
      <c r="A42" s="21">
        <v>20</v>
      </c>
      <c r="B42" s="213"/>
      <c r="C42" s="24" t="s">
        <v>39</v>
      </c>
      <c r="D42" s="37"/>
    </row>
    <row r="43" spans="1:4" x14ac:dyDescent="0.3">
      <c r="A43" s="21">
        <v>21</v>
      </c>
      <c r="B43" s="213"/>
      <c r="C43" s="24" t="s">
        <v>40</v>
      </c>
      <c r="D43" s="20"/>
    </row>
    <row r="44" spans="1:4" x14ac:dyDescent="0.3">
      <c r="A44" s="21">
        <v>22</v>
      </c>
      <c r="B44" s="213"/>
      <c r="C44" s="24" t="s">
        <v>41</v>
      </c>
      <c r="D44" s="20"/>
    </row>
    <row r="45" spans="1:4" x14ac:dyDescent="0.3">
      <c r="A45" s="21">
        <v>23</v>
      </c>
      <c r="B45" s="213"/>
      <c r="C45" s="24" t="s">
        <v>42</v>
      </c>
      <c r="D45" s="20"/>
    </row>
    <row r="46" spans="1:4" x14ac:dyDescent="0.3">
      <c r="A46" s="21">
        <v>24</v>
      </c>
      <c r="B46" s="213"/>
      <c r="C46" s="24" t="s">
        <v>43</v>
      </c>
      <c r="D46" s="37"/>
    </row>
    <row r="47" spans="1:4" x14ac:dyDescent="0.3">
      <c r="A47" s="21">
        <v>25</v>
      </c>
      <c r="B47" s="213"/>
      <c r="C47" s="24" t="s">
        <v>44</v>
      </c>
      <c r="D47" s="37"/>
    </row>
    <row r="48" spans="1:4" x14ac:dyDescent="0.3">
      <c r="A48" s="21">
        <v>26</v>
      </c>
      <c r="B48" s="213"/>
      <c r="C48" s="26" t="s">
        <v>45</v>
      </c>
      <c r="D48" s="37"/>
    </row>
    <row r="49" spans="1:4" x14ac:dyDescent="0.3">
      <c r="A49" s="21">
        <v>27</v>
      </c>
      <c r="B49" s="213"/>
      <c r="C49" s="26" t="s">
        <v>46</v>
      </c>
      <c r="D49" s="33"/>
    </row>
    <row r="50" spans="1:4" x14ac:dyDescent="0.3">
      <c r="A50" s="21">
        <v>28</v>
      </c>
      <c r="B50" s="213"/>
      <c r="C50" s="31" t="s">
        <v>56</v>
      </c>
      <c r="D50" s="37"/>
    </row>
    <row r="51" spans="1:4" x14ac:dyDescent="0.3">
      <c r="A51" s="21">
        <v>29</v>
      </c>
      <c r="B51" s="213"/>
      <c r="C51" s="31" t="s">
        <v>58</v>
      </c>
      <c r="D51" s="37"/>
    </row>
    <row r="52" spans="1:4" x14ac:dyDescent="0.3">
      <c r="A52" s="21">
        <v>30</v>
      </c>
      <c r="B52" s="213"/>
      <c r="C52" s="31" t="s">
        <v>59</v>
      </c>
      <c r="D52" s="217"/>
    </row>
    <row r="53" spans="1:4" x14ac:dyDescent="0.3">
      <c r="A53" s="21">
        <v>31</v>
      </c>
      <c r="B53" s="213"/>
      <c r="C53" s="27" t="s">
        <v>47</v>
      </c>
      <c r="D53" s="38"/>
    </row>
    <row r="54" spans="1:4" x14ac:dyDescent="0.3">
      <c r="A54" s="21">
        <v>32</v>
      </c>
      <c r="B54" s="213"/>
      <c r="C54" s="26" t="s">
        <v>48</v>
      </c>
      <c r="D54" s="37"/>
    </row>
    <row r="55" spans="1:4" x14ac:dyDescent="0.3">
      <c r="A55" s="21">
        <v>33</v>
      </c>
      <c r="B55" s="213"/>
      <c r="C55" s="28" t="s">
        <v>49</v>
      </c>
      <c r="D55" s="37"/>
    </row>
    <row r="56" spans="1:4" x14ac:dyDescent="0.3">
      <c r="A56" s="21">
        <v>34</v>
      </c>
      <c r="B56" s="213"/>
      <c r="C56" s="28" t="s">
        <v>50</v>
      </c>
      <c r="D56" s="194"/>
    </row>
    <row r="57" spans="1:4" x14ac:dyDescent="0.3">
      <c r="A57" s="21">
        <v>35</v>
      </c>
      <c r="B57" s="213"/>
      <c r="C57" s="2" t="s">
        <v>51</v>
      </c>
      <c r="D57" s="33"/>
    </row>
    <row r="58" spans="1:4" x14ac:dyDescent="0.3">
      <c r="A58" s="21">
        <v>36</v>
      </c>
      <c r="B58" s="214"/>
      <c r="C58" s="1" t="s">
        <v>53</v>
      </c>
      <c r="D58" s="25"/>
    </row>
    <row r="59" spans="1:4" x14ac:dyDescent="0.3">
      <c r="A59" s="21">
        <v>37</v>
      </c>
      <c r="B59" s="213"/>
      <c r="C59" s="2" t="s">
        <v>55</v>
      </c>
      <c r="D59" s="34"/>
    </row>
    <row r="60" spans="1:4" x14ac:dyDescent="0.3">
      <c r="A60" s="1"/>
      <c r="B60" s="215"/>
      <c r="C60" s="198" t="s">
        <v>54</v>
      </c>
      <c r="D60" s="199"/>
    </row>
    <row r="61" spans="1:4" ht="15" thickBot="1" x14ac:dyDescent="0.35">
      <c r="A61" s="195"/>
      <c r="B61" s="216"/>
      <c r="C61" s="196" t="s">
        <v>147</v>
      </c>
      <c r="D61" s="197">
        <f>SUM(D5+D13+D17+D20+D22+D30+D31+D32+D33+D34+D35+D36+D37+D38+D39+D40+D41+D42+D43+D44+D45+D46+D47+D48+D49+D50+D51+D53+D52+D54+D55+D56+D57+D58+D59)</f>
        <v>360230</v>
      </c>
    </row>
  </sheetData>
  <mergeCells count="4">
    <mergeCell ref="B3:B4"/>
    <mergeCell ref="A5:A12"/>
    <mergeCell ref="A13:A16"/>
    <mergeCell ref="A22:A2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="115" zoomScaleNormal="115" workbookViewId="0">
      <selection activeCell="D24" sqref="D24"/>
    </sheetView>
  </sheetViews>
  <sheetFormatPr defaultRowHeight="14.4" x14ac:dyDescent="0.3"/>
  <cols>
    <col min="2" max="2" width="9.109375" style="204"/>
    <col min="3" max="3" width="44.88671875" customWidth="1"/>
    <col min="4" max="4" width="22.33203125" style="32" customWidth="1"/>
    <col min="5" max="5" width="14.88671875" bestFit="1" customWidth="1"/>
    <col min="6" max="6" width="9.88671875" bestFit="1" customWidth="1"/>
  </cols>
  <sheetData>
    <row r="1" spans="1:8" ht="21" x14ac:dyDescent="0.4">
      <c r="A1" s="29" t="s">
        <v>234</v>
      </c>
      <c r="B1" s="203"/>
    </row>
    <row r="2" spans="1:8" x14ac:dyDescent="0.3">
      <c r="D2" s="192" t="s">
        <v>146</v>
      </c>
    </row>
    <row r="3" spans="1:8" x14ac:dyDescent="0.3">
      <c r="A3" s="1"/>
      <c r="B3" s="308" t="s">
        <v>151</v>
      </c>
      <c r="C3" s="220" t="s">
        <v>178</v>
      </c>
      <c r="D3" s="25" t="s">
        <v>52</v>
      </c>
    </row>
    <row r="4" spans="1:8" ht="15" thickBot="1" x14ac:dyDescent="0.35">
      <c r="A4" s="3" t="s">
        <v>0</v>
      </c>
      <c r="B4" s="309"/>
      <c r="C4" s="4" t="s">
        <v>1</v>
      </c>
      <c r="D4" s="33"/>
      <c r="F4" s="32"/>
      <c r="G4" s="42"/>
      <c r="H4" s="32"/>
    </row>
    <row r="5" spans="1:8" x14ac:dyDescent="0.3">
      <c r="A5" s="314" t="s">
        <v>2</v>
      </c>
      <c r="B5" s="201"/>
      <c r="C5" s="5" t="s">
        <v>144</v>
      </c>
      <c r="D5" s="193">
        <f>SUM(D6:D12)</f>
        <v>14501</v>
      </c>
    </row>
    <row r="6" spans="1:8" x14ac:dyDescent="0.3">
      <c r="A6" s="315"/>
      <c r="B6" s="201"/>
      <c r="C6" s="6" t="s">
        <v>3</v>
      </c>
      <c r="D6" s="33"/>
    </row>
    <row r="7" spans="1:8" x14ac:dyDescent="0.3">
      <c r="A7" s="315"/>
      <c r="B7" s="201">
        <v>5121</v>
      </c>
      <c r="C7" s="6" t="s">
        <v>4</v>
      </c>
      <c r="D7" s="33">
        <v>14501</v>
      </c>
      <c r="E7" t="s">
        <v>218</v>
      </c>
    </row>
    <row r="8" spans="1:8" x14ac:dyDescent="0.3">
      <c r="A8" s="315"/>
      <c r="B8" s="201"/>
      <c r="C8" s="35" t="s">
        <v>145</v>
      </c>
      <c r="D8" s="33"/>
    </row>
    <row r="9" spans="1:8" x14ac:dyDescent="0.3">
      <c r="A9" s="315"/>
      <c r="B9" s="201"/>
      <c r="C9" s="7" t="s">
        <v>5</v>
      </c>
      <c r="D9" s="33"/>
    </row>
    <row r="10" spans="1:8" x14ac:dyDescent="0.3">
      <c r="A10" s="315"/>
      <c r="B10" s="201"/>
      <c r="C10" s="6" t="s">
        <v>6</v>
      </c>
      <c r="D10" s="33"/>
    </row>
    <row r="11" spans="1:8" x14ac:dyDescent="0.3">
      <c r="A11" s="315"/>
      <c r="B11" s="201"/>
      <c r="C11" s="8" t="s">
        <v>7</v>
      </c>
      <c r="D11" s="33"/>
    </row>
    <row r="12" spans="1:8" ht="15" thickBot="1" x14ac:dyDescent="0.35">
      <c r="A12" s="316"/>
      <c r="B12" s="205"/>
      <c r="C12" s="8" t="s">
        <v>8</v>
      </c>
      <c r="D12" s="33"/>
    </row>
    <row r="13" spans="1:8" x14ac:dyDescent="0.3">
      <c r="A13" s="314" t="s">
        <v>9</v>
      </c>
      <c r="B13" s="201"/>
      <c r="C13" s="5" t="s">
        <v>173</v>
      </c>
      <c r="D13" s="193">
        <f>SUM(D14:D16)</f>
        <v>0</v>
      </c>
      <c r="E13" s="32"/>
    </row>
    <row r="14" spans="1:8" x14ac:dyDescent="0.3">
      <c r="A14" s="315"/>
      <c r="B14" s="201">
        <v>5298</v>
      </c>
      <c r="C14" s="6" t="s">
        <v>11</v>
      </c>
      <c r="D14" s="33"/>
    </row>
    <row r="15" spans="1:8" x14ac:dyDescent="0.3">
      <c r="A15" s="315"/>
      <c r="B15" s="201">
        <v>5223</v>
      </c>
      <c r="C15" s="8" t="s">
        <v>12</v>
      </c>
      <c r="D15" s="33"/>
    </row>
    <row r="16" spans="1:8" x14ac:dyDescent="0.3">
      <c r="A16" s="316"/>
      <c r="B16" s="201"/>
      <c r="C16" s="9" t="s">
        <v>13</v>
      </c>
      <c r="D16" s="33"/>
    </row>
    <row r="17" spans="1:5" x14ac:dyDescent="0.3">
      <c r="A17" s="46" t="s">
        <v>14</v>
      </c>
      <c r="B17" s="206"/>
      <c r="C17" s="10" t="s">
        <v>15</v>
      </c>
      <c r="D17" s="193">
        <f>SUM(D18:D20)</f>
        <v>0</v>
      </c>
    </row>
    <row r="18" spans="1:5" x14ac:dyDescent="0.3">
      <c r="A18" s="11"/>
      <c r="B18" s="207"/>
      <c r="C18" s="12" t="s">
        <v>16</v>
      </c>
      <c r="D18" s="33"/>
    </row>
    <row r="19" spans="1:5" x14ac:dyDescent="0.3">
      <c r="A19" s="13"/>
      <c r="B19" s="208"/>
      <c r="C19" s="12" t="s">
        <v>17</v>
      </c>
      <c r="D19" s="33"/>
    </row>
    <row r="20" spans="1:5" x14ac:dyDescent="0.3">
      <c r="A20" s="2" t="s">
        <v>18</v>
      </c>
      <c r="B20" s="209"/>
      <c r="C20" s="30" t="s">
        <v>19</v>
      </c>
      <c r="D20" s="193"/>
    </row>
    <row r="21" spans="1:5" ht="32.1" customHeight="1" x14ac:dyDescent="0.3">
      <c r="A21" s="14" t="s">
        <v>20</v>
      </c>
      <c r="B21" s="210"/>
      <c r="C21" s="15" t="s">
        <v>21</v>
      </c>
      <c r="D21" s="33"/>
    </row>
    <row r="22" spans="1:5" x14ac:dyDescent="0.3">
      <c r="A22" s="305" t="s">
        <v>22</v>
      </c>
      <c r="B22" s="206"/>
      <c r="C22" s="10" t="s">
        <v>190</v>
      </c>
      <c r="D22" s="193">
        <f>SUM(D23:D29)</f>
        <v>7182</v>
      </c>
    </row>
    <row r="23" spans="1:5" x14ac:dyDescent="0.3">
      <c r="A23" s="306"/>
      <c r="B23" s="211"/>
      <c r="C23" s="16" t="s">
        <v>57</v>
      </c>
      <c r="D23" s="33"/>
    </row>
    <row r="24" spans="1:5" x14ac:dyDescent="0.3">
      <c r="A24" s="306"/>
      <c r="B24" s="211">
        <v>5121</v>
      </c>
      <c r="C24" s="16" t="s">
        <v>152</v>
      </c>
      <c r="D24" s="33">
        <v>7182</v>
      </c>
      <c r="E24" t="s">
        <v>179</v>
      </c>
    </row>
    <row r="25" spans="1:5" x14ac:dyDescent="0.3">
      <c r="A25" s="306"/>
      <c r="B25" s="211"/>
      <c r="C25" s="12" t="s">
        <v>23</v>
      </c>
      <c r="D25" s="33"/>
    </row>
    <row r="26" spans="1:5" x14ac:dyDescent="0.3">
      <c r="A26" s="306"/>
      <c r="B26" s="211"/>
      <c r="C26" s="12" t="s">
        <v>24</v>
      </c>
      <c r="D26" s="37"/>
    </row>
    <row r="27" spans="1:5" x14ac:dyDescent="0.3">
      <c r="A27" s="306"/>
      <c r="B27" s="211"/>
      <c r="C27" s="17" t="s">
        <v>25</v>
      </c>
      <c r="D27" s="18"/>
    </row>
    <row r="28" spans="1:5" x14ac:dyDescent="0.3">
      <c r="A28" s="306"/>
      <c r="B28" s="211"/>
      <c r="C28" s="17" t="s">
        <v>26</v>
      </c>
      <c r="D28" s="18"/>
    </row>
    <row r="29" spans="1:5" x14ac:dyDescent="0.3">
      <c r="A29" s="306"/>
      <c r="B29" s="211"/>
      <c r="C29" s="19" t="s">
        <v>27</v>
      </c>
      <c r="D29" s="20"/>
    </row>
    <row r="30" spans="1:5" x14ac:dyDescent="0.3">
      <c r="A30" s="21">
        <v>8</v>
      </c>
      <c r="B30" s="212"/>
      <c r="C30" s="22" t="s">
        <v>28</v>
      </c>
      <c r="D30" s="36"/>
    </row>
    <row r="31" spans="1:5" x14ac:dyDescent="0.3">
      <c r="A31" s="21">
        <v>9</v>
      </c>
      <c r="B31" s="212"/>
      <c r="C31" s="22" t="s">
        <v>60</v>
      </c>
      <c r="D31" s="36"/>
    </row>
    <row r="32" spans="1:5" x14ac:dyDescent="0.3">
      <c r="A32" s="21">
        <v>10</v>
      </c>
      <c r="B32" s="213"/>
      <c r="C32" s="24" t="s">
        <v>29</v>
      </c>
      <c r="D32" s="40"/>
    </row>
    <row r="33" spans="1:4" x14ac:dyDescent="0.3">
      <c r="A33" s="21">
        <v>11</v>
      </c>
      <c r="B33" s="213"/>
      <c r="C33" s="24" t="s">
        <v>30</v>
      </c>
      <c r="D33" s="36"/>
    </row>
    <row r="34" spans="1:4" x14ac:dyDescent="0.3">
      <c r="A34" s="21">
        <v>12</v>
      </c>
      <c r="B34" s="213"/>
      <c r="C34" s="24" t="s">
        <v>31</v>
      </c>
      <c r="D34" s="39"/>
    </row>
    <row r="35" spans="1:4" x14ac:dyDescent="0.3">
      <c r="A35" s="21">
        <v>13</v>
      </c>
      <c r="B35" s="213"/>
      <c r="C35" s="24" t="s">
        <v>32</v>
      </c>
      <c r="D35" s="36"/>
    </row>
    <row r="36" spans="1:4" x14ac:dyDescent="0.3">
      <c r="A36" s="21">
        <v>14</v>
      </c>
      <c r="B36" s="213"/>
      <c r="C36" s="24" t="s">
        <v>33</v>
      </c>
      <c r="D36" s="23"/>
    </row>
    <row r="37" spans="1:4" x14ac:dyDescent="0.3">
      <c r="A37" s="21">
        <v>15</v>
      </c>
      <c r="B37" s="213"/>
      <c r="C37" s="2" t="s">
        <v>34</v>
      </c>
      <c r="D37" s="33"/>
    </row>
    <row r="38" spans="1:4" x14ac:dyDescent="0.3">
      <c r="A38" s="21">
        <v>16</v>
      </c>
      <c r="B38" s="213"/>
      <c r="C38" s="24" t="s">
        <v>35</v>
      </c>
      <c r="D38" s="33"/>
    </row>
    <row r="39" spans="1:4" x14ac:dyDescent="0.3">
      <c r="A39" s="21">
        <v>17</v>
      </c>
      <c r="B39" s="213"/>
      <c r="C39" s="24" t="s">
        <v>36</v>
      </c>
      <c r="D39" s="25"/>
    </row>
    <row r="40" spans="1:4" x14ac:dyDescent="0.3">
      <c r="A40" s="21">
        <v>18</v>
      </c>
      <c r="B40" s="213"/>
      <c r="C40" s="24" t="s">
        <v>37</v>
      </c>
      <c r="D40" s="25"/>
    </row>
    <row r="41" spans="1:4" x14ac:dyDescent="0.3">
      <c r="A41" s="21">
        <v>19</v>
      </c>
      <c r="B41" s="213"/>
      <c r="C41" s="24" t="s">
        <v>38</v>
      </c>
      <c r="D41" s="37"/>
    </row>
    <row r="42" spans="1:4" x14ac:dyDescent="0.3">
      <c r="A42" s="21">
        <v>20</v>
      </c>
      <c r="B42" s="213"/>
      <c r="C42" s="24" t="s">
        <v>39</v>
      </c>
      <c r="D42" s="37"/>
    </row>
    <row r="43" spans="1:4" x14ac:dyDescent="0.3">
      <c r="A43" s="21">
        <v>21</v>
      </c>
      <c r="B43" s="213"/>
      <c r="C43" s="24" t="s">
        <v>40</v>
      </c>
      <c r="D43" s="20"/>
    </row>
    <row r="44" spans="1:4" x14ac:dyDescent="0.3">
      <c r="A44" s="21">
        <v>22</v>
      </c>
      <c r="B44" s="213"/>
      <c r="C44" s="24" t="s">
        <v>41</v>
      </c>
      <c r="D44" s="20"/>
    </row>
    <row r="45" spans="1:4" x14ac:dyDescent="0.3">
      <c r="A45" s="21">
        <v>23</v>
      </c>
      <c r="B45" s="213"/>
      <c r="C45" s="24" t="s">
        <v>42</v>
      </c>
      <c r="D45" s="20"/>
    </row>
    <row r="46" spans="1:4" x14ac:dyDescent="0.3">
      <c r="A46" s="21">
        <v>24</v>
      </c>
      <c r="B46" s="213"/>
      <c r="C46" s="24" t="s">
        <v>43</v>
      </c>
      <c r="D46" s="37"/>
    </row>
    <row r="47" spans="1:4" x14ac:dyDescent="0.3">
      <c r="A47" s="21">
        <v>25</v>
      </c>
      <c r="B47" s="213"/>
      <c r="C47" s="24" t="s">
        <v>44</v>
      </c>
      <c r="D47" s="37"/>
    </row>
    <row r="48" spans="1:4" x14ac:dyDescent="0.3">
      <c r="A48" s="21">
        <v>26</v>
      </c>
      <c r="B48" s="213"/>
      <c r="C48" s="26" t="s">
        <v>45</v>
      </c>
      <c r="D48" s="37"/>
    </row>
    <row r="49" spans="1:4" x14ac:dyDescent="0.3">
      <c r="A49" s="21">
        <v>27</v>
      </c>
      <c r="B49" s="213"/>
      <c r="C49" s="26" t="s">
        <v>46</v>
      </c>
      <c r="D49" s="33"/>
    </row>
    <row r="50" spans="1:4" x14ac:dyDescent="0.3">
      <c r="A50" s="21">
        <v>28</v>
      </c>
      <c r="B50" s="213"/>
      <c r="C50" s="31" t="s">
        <v>56</v>
      </c>
      <c r="D50" s="37"/>
    </row>
    <row r="51" spans="1:4" x14ac:dyDescent="0.3">
      <c r="A51" s="21">
        <v>29</v>
      </c>
      <c r="B51" s="213"/>
      <c r="C51" s="31" t="s">
        <v>58</v>
      </c>
      <c r="D51" s="37"/>
    </row>
    <row r="52" spans="1:4" x14ac:dyDescent="0.3">
      <c r="A52" s="21">
        <v>30</v>
      </c>
      <c r="B52" s="213"/>
      <c r="C52" s="31" t="s">
        <v>59</v>
      </c>
      <c r="D52" s="217"/>
    </row>
    <row r="53" spans="1:4" x14ac:dyDescent="0.3">
      <c r="A53" s="21">
        <v>31</v>
      </c>
      <c r="B53" s="213"/>
      <c r="C53" s="27" t="s">
        <v>47</v>
      </c>
      <c r="D53" s="38"/>
    </row>
    <row r="54" spans="1:4" x14ac:dyDescent="0.3">
      <c r="A54" s="21">
        <v>32</v>
      </c>
      <c r="B54" s="213"/>
      <c r="C54" s="26" t="s">
        <v>48</v>
      </c>
      <c r="D54" s="37"/>
    </row>
    <row r="55" spans="1:4" x14ac:dyDescent="0.3">
      <c r="A55" s="21">
        <v>33</v>
      </c>
      <c r="B55" s="213"/>
      <c r="C55" s="28" t="s">
        <v>49</v>
      </c>
      <c r="D55" s="37"/>
    </row>
    <row r="56" spans="1:4" x14ac:dyDescent="0.3">
      <c r="A56" s="21">
        <v>34</v>
      </c>
      <c r="B56" s="213"/>
      <c r="C56" s="28" t="s">
        <v>50</v>
      </c>
      <c r="D56" s="194"/>
    </row>
    <row r="57" spans="1:4" x14ac:dyDescent="0.3">
      <c r="A57" s="21">
        <v>35</v>
      </c>
      <c r="B57" s="213"/>
      <c r="C57" s="2" t="s">
        <v>51</v>
      </c>
      <c r="D57" s="33"/>
    </row>
    <row r="58" spans="1:4" x14ac:dyDescent="0.3">
      <c r="A58" s="21">
        <v>36</v>
      </c>
      <c r="B58" s="214"/>
      <c r="C58" s="1" t="s">
        <v>53</v>
      </c>
      <c r="D58" s="25"/>
    </row>
    <row r="59" spans="1:4" x14ac:dyDescent="0.3">
      <c r="A59" s="21">
        <v>37</v>
      </c>
      <c r="B59" s="213"/>
      <c r="C59" s="2" t="s">
        <v>55</v>
      </c>
      <c r="D59" s="34"/>
    </row>
    <row r="60" spans="1:4" x14ac:dyDescent="0.3">
      <c r="A60" s="1"/>
      <c r="B60" s="215"/>
      <c r="C60" s="198" t="s">
        <v>54</v>
      </c>
      <c r="D60" s="199"/>
    </row>
    <row r="61" spans="1:4" ht="15" thickBot="1" x14ac:dyDescent="0.35">
      <c r="A61" s="195"/>
      <c r="B61" s="216"/>
      <c r="C61" s="196" t="s">
        <v>147</v>
      </c>
      <c r="D61" s="197">
        <f>SUM(D5+D13+D17+D20+D22+D30+D31+D32+D33+D34+D35+D36+D37+D38+D39+D40+D41+D42+D43+D44+D45+D46+D47+D48+D49+D50+D51+D53+D52+D54+D55+D56+D57+D58+D59)</f>
        <v>21683</v>
      </c>
    </row>
  </sheetData>
  <mergeCells count="4">
    <mergeCell ref="B3:B4"/>
    <mergeCell ref="A5:A12"/>
    <mergeCell ref="A13:A16"/>
    <mergeCell ref="A22:A2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="115" zoomScaleNormal="115" workbookViewId="0">
      <selection activeCell="D4" sqref="D4"/>
    </sheetView>
  </sheetViews>
  <sheetFormatPr defaultRowHeight="14.4" x14ac:dyDescent="0.3"/>
  <cols>
    <col min="2" max="2" width="9.109375" style="204"/>
    <col min="3" max="3" width="44.88671875" customWidth="1"/>
    <col min="4" max="4" width="22.33203125" style="32" customWidth="1"/>
    <col min="5" max="5" width="14.88671875" bestFit="1" customWidth="1"/>
    <col min="6" max="6" width="9.88671875" bestFit="1" customWidth="1"/>
  </cols>
  <sheetData>
    <row r="1" spans="1:8" ht="21" x14ac:dyDescent="0.4">
      <c r="A1" s="29" t="s">
        <v>234</v>
      </c>
      <c r="B1" s="203"/>
    </row>
    <row r="2" spans="1:8" x14ac:dyDescent="0.3">
      <c r="D2" s="192" t="s">
        <v>146</v>
      </c>
    </row>
    <row r="3" spans="1:8" ht="28.8" x14ac:dyDescent="0.3">
      <c r="A3" s="1"/>
      <c r="B3" s="308" t="s">
        <v>151</v>
      </c>
      <c r="C3" s="223" t="s">
        <v>184</v>
      </c>
      <c r="D3" s="25" t="s">
        <v>52</v>
      </c>
    </row>
    <row r="4" spans="1:8" ht="15" thickBot="1" x14ac:dyDescent="0.35">
      <c r="A4" s="3" t="s">
        <v>0</v>
      </c>
      <c r="B4" s="309"/>
      <c r="C4" s="4" t="s">
        <v>199</v>
      </c>
      <c r="D4" s="33">
        <v>4592982</v>
      </c>
      <c r="F4" s="32"/>
      <c r="G4" s="42"/>
      <c r="H4" s="32"/>
    </row>
    <row r="5" spans="1:8" x14ac:dyDescent="0.3">
      <c r="A5" s="314" t="s">
        <v>2</v>
      </c>
      <c r="B5" s="201"/>
      <c r="C5" s="5" t="s">
        <v>144</v>
      </c>
      <c r="D5" s="193">
        <f>SUM(D6:D12)</f>
        <v>29500</v>
      </c>
    </row>
    <row r="6" spans="1:8" x14ac:dyDescent="0.3">
      <c r="A6" s="315"/>
      <c r="B6" s="201">
        <v>5115</v>
      </c>
      <c r="C6" s="6" t="s">
        <v>3</v>
      </c>
      <c r="D6" s="33">
        <v>29500</v>
      </c>
      <c r="E6" t="s">
        <v>180</v>
      </c>
    </row>
    <row r="7" spans="1:8" x14ac:dyDescent="0.3">
      <c r="A7" s="315"/>
      <c r="B7" s="201">
        <v>5121</v>
      </c>
      <c r="C7" s="6" t="s">
        <v>4</v>
      </c>
      <c r="D7" s="33"/>
    </row>
    <row r="8" spans="1:8" x14ac:dyDescent="0.3">
      <c r="A8" s="315"/>
      <c r="B8" s="201"/>
      <c r="C8" s="35" t="s">
        <v>145</v>
      </c>
      <c r="D8" s="33"/>
    </row>
    <row r="9" spans="1:8" x14ac:dyDescent="0.3">
      <c r="A9" s="315"/>
      <c r="B9" s="201"/>
      <c r="C9" s="7" t="s">
        <v>5</v>
      </c>
      <c r="D9" s="33"/>
    </row>
    <row r="10" spans="1:8" x14ac:dyDescent="0.3">
      <c r="A10" s="315"/>
      <c r="B10" s="201"/>
      <c r="C10" s="6" t="s">
        <v>6</v>
      </c>
      <c r="D10" s="33"/>
      <c r="H10" t="s">
        <v>214</v>
      </c>
    </row>
    <row r="11" spans="1:8" x14ac:dyDescent="0.3">
      <c r="A11" s="315"/>
      <c r="B11" s="201"/>
      <c r="C11" s="8" t="s">
        <v>7</v>
      </c>
      <c r="D11" s="33"/>
    </row>
    <row r="12" spans="1:8" ht="15" thickBot="1" x14ac:dyDescent="0.35">
      <c r="A12" s="316"/>
      <c r="B12" s="205"/>
      <c r="C12" s="8" t="s">
        <v>8</v>
      </c>
      <c r="D12" s="33"/>
    </row>
    <row r="13" spans="1:8" x14ac:dyDescent="0.3">
      <c r="A13" s="314" t="s">
        <v>9</v>
      </c>
      <c r="B13" s="201"/>
      <c r="C13" s="5" t="s">
        <v>173</v>
      </c>
      <c r="D13" s="193">
        <f>SUM(D14:D16)</f>
        <v>0</v>
      </c>
      <c r="E13" s="32"/>
    </row>
    <row r="14" spans="1:8" x14ac:dyDescent="0.3">
      <c r="A14" s="315"/>
      <c r="B14" s="201">
        <v>5298</v>
      </c>
      <c r="C14" s="6" t="s">
        <v>11</v>
      </c>
      <c r="D14" s="33"/>
    </row>
    <row r="15" spans="1:8" x14ac:dyDescent="0.3">
      <c r="A15" s="315"/>
      <c r="B15" s="201">
        <v>5223</v>
      </c>
      <c r="C15" s="8" t="s">
        <v>12</v>
      </c>
      <c r="D15" s="33"/>
    </row>
    <row r="16" spans="1:8" x14ac:dyDescent="0.3">
      <c r="A16" s="316"/>
      <c r="B16" s="201"/>
      <c r="C16" s="9" t="s">
        <v>13</v>
      </c>
      <c r="D16" s="33"/>
    </row>
    <row r="17" spans="1:8" x14ac:dyDescent="0.3">
      <c r="A17" s="46" t="s">
        <v>14</v>
      </c>
      <c r="B17" s="206"/>
      <c r="C17" s="10" t="s">
        <v>15</v>
      </c>
      <c r="D17" s="193">
        <f>SUM(D18:D20)</f>
        <v>29195</v>
      </c>
    </row>
    <row r="18" spans="1:8" x14ac:dyDescent="0.3">
      <c r="A18" s="11"/>
      <c r="B18" s="207"/>
      <c r="C18" s="12" t="s">
        <v>16</v>
      </c>
      <c r="D18" s="33"/>
    </row>
    <row r="19" spans="1:8" x14ac:dyDescent="0.3">
      <c r="A19" s="13"/>
      <c r="B19" s="208"/>
      <c r="C19" s="12" t="s">
        <v>17</v>
      </c>
      <c r="D19" s="33"/>
    </row>
    <row r="20" spans="1:8" x14ac:dyDescent="0.3">
      <c r="A20" s="2" t="s">
        <v>18</v>
      </c>
      <c r="B20" s="209">
        <v>5115</v>
      </c>
      <c r="C20" s="30" t="s">
        <v>19</v>
      </c>
      <c r="D20" s="193">
        <f>29195</f>
        <v>29195</v>
      </c>
      <c r="E20" t="s">
        <v>180</v>
      </c>
    </row>
    <row r="21" spans="1:8" ht="32.1" customHeight="1" x14ac:dyDescent="0.3">
      <c r="A21" s="14" t="s">
        <v>20</v>
      </c>
      <c r="B21" s="210" t="s">
        <v>181</v>
      </c>
      <c r="C21" s="15" t="s">
        <v>21</v>
      </c>
      <c r="D21" s="222">
        <f>419917+238000+29500</f>
        <v>687417</v>
      </c>
      <c r="E21" s="317" t="s">
        <v>189</v>
      </c>
      <c r="F21" s="318"/>
      <c r="G21" s="318"/>
      <c r="H21" s="318"/>
    </row>
    <row r="22" spans="1:8" x14ac:dyDescent="0.3">
      <c r="A22" s="305" t="s">
        <v>22</v>
      </c>
      <c r="B22" s="206"/>
      <c r="C22" s="10" t="s">
        <v>190</v>
      </c>
      <c r="D22" s="193">
        <f>SUM(D23:D29)</f>
        <v>55415</v>
      </c>
    </row>
    <row r="23" spans="1:8" x14ac:dyDescent="0.3">
      <c r="A23" s="306"/>
      <c r="B23" s="211"/>
      <c r="C23" s="16" t="s">
        <v>57</v>
      </c>
      <c r="D23" s="33"/>
    </row>
    <row r="24" spans="1:8" x14ac:dyDescent="0.3">
      <c r="A24" s="306"/>
      <c r="B24" s="211">
        <v>5121</v>
      </c>
      <c r="C24" s="16" t="s">
        <v>152</v>
      </c>
      <c r="D24" s="33">
        <v>55415</v>
      </c>
      <c r="E24" t="s">
        <v>183</v>
      </c>
    </row>
    <row r="25" spans="1:8" x14ac:dyDescent="0.3">
      <c r="A25" s="306"/>
      <c r="B25" s="211"/>
      <c r="C25" s="12" t="s">
        <v>23</v>
      </c>
      <c r="D25" s="33"/>
    </row>
    <row r="26" spans="1:8" x14ac:dyDescent="0.3">
      <c r="A26" s="306"/>
      <c r="B26" s="211"/>
      <c r="C26" s="12" t="s">
        <v>24</v>
      </c>
      <c r="D26" s="37"/>
    </row>
    <row r="27" spans="1:8" x14ac:dyDescent="0.3">
      <c r="A27" s="306"/>
      <c r="B27" s="211"/>
      <c r="C27" s="17" t="s">
        <v>25</v>
      </c>
      <c r="D27" s="18"/>
    </row>
    <row r="28" spans="1:8" x14ac:dyDescent="0.3">
      <c r="A28" s="306"/>
      <c r="B28" s="211"/>
      <c r="C28" s="17" t="s">
        <v>26</v>
      </c>
      <c r="D28" s="18"/>
    </row>
    <row r="29" spans="1:8" x14ac:dyDescent="0.3">
      <c r="A29" s="306"/>
      <c r="B29" s="211"/>
      <c r="C29" s="19" t="s">
        <v>27</v>
      </c>
      <c r="D29" s="20"/>
    </row>
    <row r="30" spans="1:8" x14ac:dyDescent="0.3">
      <c r="A30" s="21">
        <v>8</v>
      </c>
      <c r="B30" s="212"/>
      <c r="C30" s="22" t="s">
        <v>28</v>
      </c>
      <c r="D30" s="36"/>
    </row>
    <row r="31" spans="1:8" x14ac:dyDescent="0.3">
      <c r="A31" s="21">
        <v>9</v>
      </c>
      <c r="B31" s="212"/>
      <c r="C31" s="22" t="s">
        <v>60</v>
      </c>
      <c r="D31" s="36"/>
    </row>
    <row r="32" spans="1:8" x14ac:dyDescent="0.3">
      <c r="A32" s="21">
        <v>10</v>
      </c>
      <c r="B32" s="213"/>
      <c r="C32" s="24" t="s">
        <v>198</v>
      </c>
      <c r="D32" s="40">
        <v>569363</v>
      </c>
    </row>
    <row r="33" spans="1:5" x14ac:dyDescent="0.3">
      <c r="A33" s="21">
        <v>11</v>
      </c>
      <c r="B33" s="213"/>
      <c r="C33" s="24" t="s">
        <v>30</v>
      </c>
      <c r="D33" s="36"/>
    </row>
    <row r="34" spans="1:5" x14ac:dyDescent="0.3">
      <c r="A34" s="21">
        <v>12</v>
      </c>
      <c r="B34" s="213"/>
      <c r="C34" s="24" t="s">
        <v>197</v>
      </c>
      <c r="D34" s="40">
        <v>1199089</v>
      </c>
    </row>
    <row r="35" spans="1:5" x14ac:dyDescent="0.3">
      <c r="A35" s="21">
        <v>13</v>
      </c>
      <c r="B35" s="213"/>
      <c r="C35" s="24" t="s">
        <v>32</v>
      </c>
      <c r="D35" s="36"/>
    </row>
    <row r="36" spans="1:5" x14ac:dyDescent="0.3">
      <c r="A36" s="21">
        <v>14</v>
      </c>
      <c r="B36" s="213"/>
      <c r="C36" s="24" t="s">
        <v>33</v>
      </c>
      <c r="D36" s="23"/>
    </row>
    <row r="37" spans="1:5" x14ac:dyDescent="0.3">
      <c r="A37" s="21">
        <v>15</v>
      </c>
      <c r="B37" s="213"/>
      <c r="C37" s="2" t="s">
        <v>34</v>
      </c>
      <c r="D37" s="33"/>
    </row>
    <row r="38" spans="1:5" x14ac:dyDescent="0.3">
      <c r="A38" s="21">
        <v>16</v>
      </c>
      <c r="B38" s="213"/>
      <c r="C38" s="24" t="s">
        <v>35</v>
      </c>
      <c r="D38" s="33"/>
    </row>
    <row r="39" spans="1:5" x14ac:dyDescent="0.3">
      <c r="A39" s="21">
        <v>17</v>
      </c>
      <c r="B39" s="213"/>
      <c r="C39" s="24" t="s">
        <v>36</v>
      </c>
      <c r="D39" s="25"/>
    </row>
    <row r="40" spans="1:5" x14ac:dyDescent="0.3">
      <c r="A40" s="21">
        <v>18</v>
      </c>
      <c r="B40" s="213"/>
      <c r="C40" s="24" t="s">
        <v>37</v>
      </c>
      <c r="D40" s="25"/>
    </row>
    <row r="41" spans="1:5" x14ac:dyDescent="0.3">
      <c r="A41" s="21">
        <v>19</v>
      </c>
      <c r="B41" s="213">
        <v>5124</v>
      </c>
      <c r="C41" s="24" t="s">
        <v>38</v>
      </c>
      <c r="D41" s="37">
        <v>55607</v>
      </c>
      <c r="E41" t="s">
        <v>185</v>
      </c>
    </row>
    <row r="42" spans="1:5" x14ac:dyDescent="0.3">
      <c r="A42" s="21">
        <v>20</v>
      </c>
      <c r="B42" s="213"/>
      <c r="C42" s="24" t="s">
        <v>39</v>
      </c>
      <c r="D42" s="37"/>
    </row>
    <row r="43" spans="1:5" x14ac:dyDescent="0.3">
      <c r="A43" s="21">
        <v>21</v>
      </c>
      <c r="B43" s="213"/>
      <c r="C43" s="24" t="s">
        <v>40</v>
      </c>
      <c r="D43" s="20"/>
    </row>
    <row r="44" spans="1:5" x14ac:dyDescent="0.3">
      <c r="A44" s="21">
        <v>22</v>
      </c>
      <c r="B44" s="213"/>
      <c r="C44" s="24" t="s">
        <v>41</v>
      </c>
      <c r="D44" s="20"/>
    </row>
    <row r="45" spans="1:5" x14ac:dyDescent="0.3">
      <c r="A45" s="21">
        <v>23</v>
      </c>
      <c r="B45" s="213"/>
      <c r="C45" s="24" t="s">
        <v>42</v>
      </c>
      <c r="D45" s="20"/>
    </row>
    <row r="46" spans="1:5" x14ac:dyDescent="0.3">
      <c r="A46" s="21">
        <v>24</v>
      </c>
      <c r="B46" s="213"/>
      <c r="C46" s="24" t="s">
        <v>43</v>
      </c>
      <c r="D46" s="37"/>
    </row>
    <row r="47" spans="1:5" x14ac:dyDescent="0.3">
      <c r="A47" s="21">
        <v>25</v>
      </c>
      <c r="B47" s="213"/>
      <c r="C47" s="24" t="s">
        <v>44</v>
      </c>
      <c r="D47" s="37"/>
    </row>
    <row r="48" spans="1:5" x14ac:dyDescent="0.3">
      <c r="A48" s="21">
        <v>26</v>
      </c>
      <c r="B48" s="213"/>
      <c r="C48" s="26" t="s">
        <v>45</v>
      </c>
      <c r="D48" s="37"/>
    </row>
    <row r="49" spans="1:5" x14ac:dyDescent="0.3">
      <c r="A49" s="21">
        <v>27</v>
      </c>
      <c r="B49" s="213"/>
      <c r="C49" s="26" t="s">
        <v>46</v>
      </c>
      <c r="D49" s="33"/>
    </row>
    <row r="50" spans="1:5" x14ac:dyDescent="0.3">
      <c r="A50" s="21">
        <v>28</v>
      </c>
      <c r="B50" s="213">
        <v>5119.5410000000002</v>
      </c>
      <c r="C50" s="31" t="s">
        <v>56</v>
      </c>
      <c r="D50" s="217">
        <f>112997+290000</f>
        <v>402997</v>
      </c>
      <c r="E50" t="s">
        <v>187</v>
      </c>
    </row>
    <row r="51" spans="1:5" x14ac:dyDescent="0.3">
      <c r="A51" s="21">
        <v>29</v>
      </c>
      <c r="B51" s="213"/>
      <c r="C51" s="31" t="s">
        <v>58</v>
      </c>
      <c r="D51" s="37">
        <f>177271+234600+5050+10252+3990+3149+1898+15899+4767890</f>
        <v>5219999</v>
      </c>
      <c r="E51" t="s">
        <v>188</v>
      </c>
    </row>
    <row r="52" spans="1:5" x14ac:dyDescent="0.3">
      <c r="A52" s="21">
        <v>30</v>
      </c>
      <c r="B52" s="213">
        <v>5296</v>
      </c>
      <c r="C52" s="31" t="s">
        <v>59</v>
      </c>
      <c r="D52" s="217">
        <v>75000</v>
      </c>
      <c r="E52" t="s">
        <v>182</v>
      </c>
    </row>
    <row r="53" spans="1:5" x14ac:dyDescent="0.3">
      <c r="A53" s="21">
        <v>31</v>
      </c>
      <c r="B53" s="213"/>
      <c r="C53" s="27" t="s">
        <v>47</v>
      </c>
      <c r="D53" s="38"/>
    </row>
    <row r="54" spans="1:5" x14ac:dyDescent="0.3">
      <c r="A54" s="21">
        <v>32</v>
      </c>
      <c r="B54" s="213"/>
      <c r="C54" s="26" t="s">
        <v>48</v>
      </c>
      <c r="D54" s="37"/>
    </row>
    <row r="55" spans="1:5" x14ac:dyDescent="0.3">
      <c r="A55" s="21">
        <v>33</v>
      </c>
      <c r="B55" s="213"/>
      <c r="C55" s="28" t="s">
        <v>49</v>
      </c>
      <c r="D55" s="37"/>
    </row>
    <row r="56" spans="1:5" x14ac:dyDescent="0.3">
      <c r="A56" s="21">
        <v>34</v>
      </c>
      <c r="B56" s="213"/>
      <c r="C56" s="28" t="s">
        <v>50</v>
      </c>
      <c r="D56" s="194"/>
    </row>
    <row r="57" spans="1:5" x14ac:dyDescent="0.3">
      <c r="A57" s="21">
        <v>35</v>
      </c>
      <c r="B57" s="213"/>
      <c r="C57" s="2" t="s">
        <v>51</v>
      </c>
      <c r="D57" s="33"/>
    </row>
    <row r="58" spans="1:5" x14ac:dyDescent="0.3">
      <c r="A58" s="21">
        <v>36</v>
      </c>
      <c r="B58" s="214"/>
      <c r="C58" s="1" t="s">
        <v>53</v>
      </c>
      <c r="D58" s="25"/>
    </row>
    <row r="59" spans="1:5" x14ac:dyDescent="0.3">
      <c r="A59" s="21">
        <v>37</v>
      </c>
      <c r="B59" s="213"/>
      <c r="C59" s="2" t="s">
        <v>55</v>
      </c>
      <c r="D59" s="34"/>
    </row>
    <row r="60" spans="1:5" x14ac:dyDescent="0.3">
      <c r="A60" s="1"/>
      <c r="B60" s="215"/>
      <c r="C60" s="198" t="s">
        <v>54</v>
      </c>
      <c r="D60" s="199"/>
    </row>
    <row r="61" spans="1:5" ht="15" thickBot="1" x14ac:dyDescent="0.35">
      <c r="A61" s="195"/>
      <c r="B61" s="216"/>
      <c r="C61" s="196" t="s">
        <v>147</v>
      </c>
      <c r="D61" s="197">
        <f>SUM(D4+D5+D13+D17+D20+D21+D22+D30+D31+D32+D33+D34+D35+D36+D37+D38+D39+D40+D41+D42+D43+D44+D45+D46+D47+D48+D49+D50+D51+D53+D52+D54+D55+D56+D57+D58+D59)</f>
        <v>12945759</v>
      </c>
    </row>
  </sheetData>
  <mergeCells count="5">
    <mergeCell ref="B3:B4"/>
    <mergeCell ref="A5:A12"/>
    <mergeCell ref="A13:A16"/>
    <mergeCell ref="A22:A29"/>
    <mergeCell ref="E21:H2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topLeftCell="E7" zoomScale="115" zoomScaleNormal="115" workbookViewId="0">
      <selection activeCell="G13" activeCellId="11" sqref="K9 I21 N15 K24 G19 B29 D9 D4 I22 B18 B17 G13"/>
    </sheetView>
  </sheetViews>
  <sheetFormatPr defaultColWidth="14.44140625" defaultRowHeight="14.4" x14ac:dyDescent="0.3"/>
  <cols>
    <col min="1" max="1" width="8" style="48" customWidth="1"/>
    <col min="2" max="2" width="6.6640625" style="48" customWidth="1"/>
    <col min="3" max="3" width="8.6640625" style="48" customWidth="1"/>
    <col min="4" max="4" width="32.33203125" style="48" customWidth="1"/>
    <col min="5" max="5" width="1.6640625" style="48" customWidth="1"/>
    <col min="6" max="6" width="12.6640625" style="48" customWidth="1"/>
    <col min="7" max="7" width="12.6640625" style="49" customWidth="1"/>
    <col min="8" max="13" width="12.6640625" style="48" customWidth="1"/>
    <col min="14" max="14" width="14.109375" style="48" customWidth="1"/>
    <col min="15" max="17" width="12.6640625" style="48" customWidth="1"/>
    <col min="18" max="18" width="1.6640625" style="48" customWidth="1"/>
    <col min="19" max="26" width="8.6640625" style="48" customWidth="1"/>
    <col min="27" max="16384" width="14.44140625" style="48"/>
  </cols>
  <sheetData>
    <row r="1" spans="1:19" ht="17.399999999999999" x14ac:dyDescent="0.3">
      <c r="A1" s="47" t="s">
        <v>142</v>
      </c>
      <c r="F1" s="48" t="s">
        <v>143</v>
      </c>
    </row>
    <row r="2" spans="1:19" x14ac:dyDescent="0.3">
      <c r="Q2" s="50" t="s">
        <v>61</v>
      </c>
    </row>
    <row r="3" spans="1:19" ht="15" thickBot="1" x14ac:dyDescent="0.35">
      <c r="E3" s="51"/>
      <c r="F3" s="52"/>
      <c r="G3" s="53"/>
      <c r="H3" s="52"/>
      <c r="I3" s="52"/>
      <c r="J3" s="52"/>
      <c r="K3" s="52"/>
      <c r="L3" s="52"/>
      <c r="M3" s="52"/>
      <c r="N3" s="52"/>
      <c r="O3" s="52"/>
      <c r="P3" s="52"/>
      <c r="Q3" s="52"/>
      <c r="R3" s="51"/>
    </row>
    <row r="4" spans="1:19" x14ac:dyDescent="0.3">
      <c r="E4" s="54"/>
      <c r="F4" s="319" t="s">
        <v>62</v>
      </c>
      <c r="G4" s="321" t="s">
        <v>63</v>
      </c>
      <c r="H4" s="323" t="s">
        <v>64</v>
      </c>
      <c r="I4" s="324"/>
      <c r="J4" s="324"/>
      <c r="K4" s="324"/>
      <c r="L4" s="324"/>
      <c r="M4" s="324"/>
      <c r="N4" s="324"/>
      <c r="O4" s="324"/>
      <c r="P4" s="324"/>
      <c r="Q4" s="325" t="s">
        <v>65</v>
      </c>
      <c r="R4" s="55"/>
    </row>
    <row r="5" spans="1:19" ht="40.200000000000003" thickBot="1" x14ac:dyDescent="0.35">
      <c r="A5" s="56" t="s">
        <v>66</v>
      </c>
      <c r="E5" s="57"/>
      <c r="F5" s="320"/>
      <c r="G5" s="322"/>
      <c r="H5" s="58" t="s">
        <v>67</v>
      </c>
      <c r="I5" s="58" t="s">
        <v>68</v>
      </c>
      <c r="J5" s="58" t="s">
        <v>69</v>
      </c>
      <c r="K5" s="58" t="s">
        <v>70</v>
      </c>
      <c r="L5" s="58" t="s">
        <v>71</v>
      </c>
      <c r="M5" s="58" t="s">
        <v>72</v>
      </c>
      <c r="N5" s="58" t="s">
        <v>73</v>
      </c>
      <c r="O5" s="59" t="s">
        <v>74</v>
      </c>
      <c r="P5" s="59" t="s">
        <v>75</v>
      </c>
      <c r="Q5" s="326"/>
      <c r="R5" s="60"/>
    </row>
    <row r="6" spans="1:19" x14ac:dyDescent="0.3">
      <c r="E6" s="61"/>
      <c r="F6" s="62"/>
      <c r="G6" s="63"/>
      <c r="H6" s="64"/>
      <c r="I6" s="64"/>
      <c r="J6" s="64"/>
      <c r="K6" s="64"/>
      <c r="L6" s="64"/>
      <c r="M6" s="64"/>
      <c r="N6" s="64"/>
      <c r="O6" s="64"/>
      <c r="P6" s="64"/>
      <c r="Q6" s="65"/>
      <c r="R6" s="66"/>
    </row>
    <row r="7" spans="1:19" ht="15" thickBot="1" x14ac:dyDescent="0.35">
      <c r="E7" s="67"/>
      <c r="F7" s="68"/>
      <c r="G7" s="69"/>
      <c r="H7" s="52"/>
      <c r="I7" s="52"/>
      <c r="J7" s="52"/>
      <c r="K7" s="52"/>
      <c r="L7" s="52"/>
      <c r="M7" s="52"/>
      <c r="N7" s="52"/>
      <c r="O7" s="52"/>
      <c r="P7" s="52"/>
      <c r="Q7" s="70"/>
      <c r="R7" s="71"/>
    </row>
    <row r="8" spans="1:19" ht="15" thickBot="1" x14ac:dyDescent="0.35">
      <c r="A8" s="72" t="s">
        <v>76</v>
      </c>
      <c r="B8" s="73"/>
      <c r="C8" s="73"/>
      <c r="D8" s="73"/>
      <c r="E8" s="74"/>
      <c r="F8" s="75">
        <f t="shared" ref="F8:Q8" si="0">SUM(F9:F14)</f>
        <v>108328298</v>
      </c>
      <c r="G8" s="76">
        <f t="shared" si="0"/>
        <v>105851938</v>
      </c>
      <c r="H8" s="77">
        <f t="shared" si="0"/>
        <v>0</v>
      </c>
      <c r="I8" s="77">
        <f t="shared" si="0"/>
        <v>0</v>
      </c>
      <c r="J8" s="77">
        <f t="shared" si="0"/>
        <v>0</v>
      </c>
      <c r="K8" s="77">
        <f t="shared" si="0"/>
        <v>0</v>
      </c>
      <c r="L8" s="77">
        <f t="shared" si="0"/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2476360</v>
      </c>
      <c r="Q8" s="78">
        <f t="shared" si="0"/>
        <v>0</v>
      </c>
      <c r="R8" s="79"/>
    </row>
    <row r="9" spans="1:19" x14ac:dyDescent="0.3">
      <c r="D9" s="80" t="s">
        <v>77</v>
      </c>
      <c r="E9" s="67"/>
      <c r="F9" s="68">
        <f t="shared" ref="F9:F13" si="1">SUM(G9:R9)</f>
        <v>99495177</v>
      </c>
      <c r="G9" s="81">
        <v>99495177</v>
      </c>
      <c r="H9" s="82"/>
      <c r="I9" s="82"/>
      <c r="J9" s="82"/>
      <c r="K9" s="82"/>
      <c r="L9" s="82"/>
      <c r="M9" s="82"/>
      <c r="N9" s="82"/>
      <c r="O9" s="82"/>
      <c r="P9" s="82"/>
      <c r="Q9" s="83"/>
      <c r="R9" s="71"/>
      <c r="S9" s="84" t="s">
        <v>78</v>
      </c>
    </row>
    <row r="10" spans="1:19" x14ac:dyDescent="0.3">
      <c r="D10" s="80" t="s">
        <v>79</v>
      </c>
      <c r="E10" s="67"/>
      <c r="F10" s="68">
        <f t="shared" si="1"/>
        <v>2473618</v>
      </c>
      <c r="G10" s="81">
        <v>2473618</v>
      </c>
      <c r="H10" s="82"/>
      <c r="I10" s="82"/>
      <c r="J10" s="82"/>
      <c r="K10" s="82"/>
      <c r="L10" s="82"/>
      <c r="M10" s="82"/>
      <c r="N10" s="82"/>
      <c r="O10" s="82"/>
      <c r="P10" s="82"/>
      <c r="Q10" s="83"/>
      <c r="R10" s="71"/>
      <c r="S10" s="84" t="s">
        <v>78</v>
      </c>
    </row>
    <row r="11" spans="1:19" x14ac:dyDescent="0.3">
      <c r="D11" s="80" t="s">
        <v>80</v>
      </c>
      <c r="E11" s="67"/>
      <c r="F11" s="68">
        <f t="shared" si="1"/>
        <v>0</v>
      </c>
      <c r="G11" s="85"/>
      <c r="H11" s="82"/>
      <c r="I11" s="82"/>
      <c r="J11" s="82"/>
      <c r="K11" s="82"/>
      <c r="L11" s="82"/>
      <c r="M11" s="82"/>
      <c r="N11" s="82"/>
      <c r="O11" s="82"/>
      <c r="P11" s="82"/>
      <c r="Q11" s="83"/>
      <c r="R11" s="71"/>
      <c r="S11" s="84" t="s">
        <v>78</v>
      </c>
    </row>
    <row r="12" spans="1:19" x14ac:dyDescent="0.3">
      <c r="D12" s="80" t="s">
        <v>81</v>
      </c>
      <c r="E12" s="67"/>
      <c r="F12" s="68">
        <f t="shared" si="1"/>
        <v>0</v>
      </c>
      <c r="G12" s="85"/>
      <c r="H12" s="82"/>
      <c r="I12" s="82"/>
      <c r="J12" s="82"/>
      <c r="K12" s="82"/>
      <c r="L12" s="82"/>
      <c r="M12" s="82"/>
      <c r="N12" s="82"/>
      <c r="O12" s="82"/>
      <c r="P12" s="82"/>
      <c r="Q12" s="83"/>
      <c r="R12" s="71"/>
      <c r="S12" s="84" t="s">
        <v>78</v>
      </c>
    </row>
    <row r="13" spans="1:19" x14ac:dyDescent="0.3">
      <c r="D13" s="80" t="s">
        <v>82</v>
      </c>
      <c r="E13" s="67"/>
      <c r="F13" s="68">
        <f t="shared" si="1"/>
        <v>5211932</v>
      </c>
      <c r="G13" s="81">
        <v>2735572</v>
      </c>
      <c r="H13" s="82"/>
      <c r="I13" s="82"/>
      <c r="J13" s="82"/>
      <c r="K13" s="82"/>
      <c r="L13" s="82"/>
      <c r="M13" s="82"/>
      <c r="N13" s="82"/>
      <c r="O13" s="82"/>
      <c r="P13" s="82">
        <v>2476360</v>
      </c>
      <c r="Q13" s="83"/>
      <c r="R13" s="71"/>
      <c r="S13" s="84" t="s">
        <v>78</v>
      </c>
    </row>
    <row r="14" spans="1:19" ht="15" thickBot="1" x14ac:dyDescent="0.35">
      <c r="D14" s="86" t="s">
        <v>83</v>
      </c>
      <c r="E14" s="67"/>
      <c r="F14" s="68">
        <f>SUM(G14:P14)</f>
        <v>1147571</v>
      </c>
      <c r="G14" s="81">
        <v>1147571</v>
      </c>
      <c r="H14" s="82"/>
      <c r="I14" s="82"/>
      <c r="J14" s="82"/>
      <c r="K14" s="82"/>
      <c r="L14" s="82"/>
      <c r="M14" s="82"/>
      <c r="N14" s="82"/>
      <c r="O14" s="82"/>
      <c r="P14" s="82"/>
      <c r="Q14" s="83"/>
      <c r="R14" s="71"/>
      <c r="S14" s="84" t="s">
        <v>78</v>
      </c>
    </row>
    <row r="15" spans="1:19" ht="15" thickBot="1" x14ac:dyDescent="0.35">
      <c r="A15" s="72" t="s">
        <v>84</v>
      </c>
      <c r="B15" s="73"/>
      <c r="C15" s="73"/>
      <c r="D15" s="87"/>
      <c r="E15" s="74"/>
      <c r="F15" s="75">
        <f>+F17+F23+F30+F34+F40+F41+F37</f>
        <v>87273646</v>
      </c>
      <c r="G15" s="76">
        <f t="shared" ref="G15:Q15" si="2">+G17+G23+G30+G34+G40+G41+G37</f>
        <v>75517381</v>
      </c>
      <c r="H15" s="77">
        <f t="shared" si="2"/>
        <v>2047604</v>
      </c>
      <c r="I15" s="77">
        <f t="shared" si="2"/>
        <v>621380</v>
      </c>
      <c r="J15" s="77">
        <f t="shared" si="2"/>
        <v>131126</v>
      </c>
      <c r="K15" s="77">
        <f t="shared" si="2"/>
        <v>53357</v>
      </c>
      <c r="L15" s="77">
        <f t="shared" si="2"/>
        <v>0</v>
      </c>
      <c r="M15" s="77">
        <f t="shared" si="2"/>
        <v>778933</v>
      </c>
      <c r="N15" s="77">
        <f t="shared" si="2"/>
        <v>671408</v>
      </c>
      <c r="O15" s="77">
        <f t="shared" si="2"/>
        <v>4842549</v>
      </c>
      <c r="P15" s="77">
        <f t="shared" si="2"/>
        <v>2609908</v>
      </c>
      <c r="Q15" s="78">
        <f t="shared" si="2"/>
        <v>0</v>
      </c>
      <c r="R15" s="79"/>
    </row>
    <row r="16" spans="1:19" x14ac:dyDescent="0.3">
      <c r="E16" s="88"/>
      <c r="F16" s="89"/>
      <c r="G16" s="90"/>
      <c r="Q16" s="91"/>
      <c r="R16" s="92"/>
    </row>
    <row r="17" spans="2:23" x14ac:dyDescent="0.3">
      <c r="B17" s="93"/>
      <c r="C17" s="94" t="s">
        <v>85</v>
      </c>
      <c r="D17" s="95"/>
      <c r="E17" s="96"/>
      <c r="F17" s="97">
        <f t="shared" ref="F17:Q17" si="3">SUM(F18:F22)</f>
        <v>17899753</v>
      </c>
      <c r="G17" s="98">
        <f t="shared" si="3"/>
        <v>14603194</v>
      </c>
      <c r="H17" s="99">
        <f t="shared" si="3"/>
        <v>39164</v>
      </c>
      <c r="I17" s="99">
        <f t="shared" si="3"/>
        <v>106144</v>
      </c>
      <c r="J17" s="99">
        <f t="shared" si="3"/>
        <v>0</v>
      </c>
      <c r="K17" s="99">
        <f t="shared" si="3"/>
        <v>53357</v>
      </c>
      <c r="L17" s="99">
        <f t="shared" si="3"/>
        <v>0</v>
      </c>
      <c r="M17" s="99">
        <f t="shared" si="3"/>
        <v>347122</v>
      </c>
      <c r="N17" s="99">
        <f t="shared" si="3"/>
        <v>0</v>
      </c>
      <c r="O17" s="99">
        <f t="shared" si="3"/>
        <v>152944</v>
      </c>
      <c r="P17" s="99">
        <f t="shared" si="3"/>
        <v>2597828</v>
      </c>
      <c r="Q17" s="100">
        <f t="shared" si="3"/>
        <v>0</v>
      </c>
      <c r="R17" s="101"/>
    </row>
    <row r="18" spans="2:23" x14ac:dyDescent="0.3">
      <c r="B18" s="102">
        <v>5118</v>
      </c>
      <c r="C18" s="103"/>
      <c r="D18" s="80" t="s">
        <v>86</v>
      </c>
      <c r="E18" s="67"/>
      <c r="F18" s="104">
        <f t="shared" ref="F18:F22" si="4">SUM(G18:R18)</f>
        <v>204230</v>
      </c>
      <c r="G18" s="81">
        <v>204230</v>
      </c>
      <c r="H18" s="82"/>
      <c r="I18" s="82"/>
      <c r="J18" s="82"/>
      <c r="K18" s="82"/>
      <c r="L18" s="82"/>
      <c r="M18" s="82"/>
      <c r="N18" s="82"/>
      <c r="O18" s="82"/>
      <c r="P18" s="82"/>
      <c r="Q18" s="83"/>
      <c r="R18" s="71"/>
      <c r="S18" s="84" t="s">
        <v>78</v>
      </c>
      <c r="T18" s="103"/>
      <c r="U18" s="103"/>
      <c r="V18" s="103"/>
      <c r="W18" s="103"/>
    </row>
    <row r="19" spans="2:23" ht="21.6" x14ac:dyDescent="0.3">
      <c r="B19" s="105" t="s">
        <v>87</v>
      </c>
      <c r="C19" s="103"/>
      <c r="D19" s="80" t="s">
        <v>88</v>
      </c>
      <c r="E19" s="67"/>
      <c r="F19" s="104">
        <f t="shared" si="4"/>
        <v>3538768</v>
      </c>
      <c r="G19" s="81">
        <v>3538768</v>
      </c>
      <c r="H19" s="82"/>
      <c r="I19" s="82"/>
      <c r="J19" s="82"/>
      <c r="K19" s="82"/>
      <c r="L19" s="82"/>
      <c r="M19" s="82"/>
      <c r="N19" s="82"/>
      <c r="O19" s="82"/>
      <c r="P19" s="82"/>
      <c r="Q19" s="83"/>
      <c r="R19" s="71"/>
      <c r="S19" s="84" t="s">
        <v>78</v>
      </c>
      <c r="T19" s="103"/>
      <c r="U19" s="103"/>
      <c r="V19" s="103"/>
      <c r="W19" s="103"/>
    </row>
    <row r="20" spans="2:23" ht="24" customHeight="1" x14ac:dyDescent="0.3">
      <c r="B20" s="105" t="s">
        <v>89</v>
      </c>
      <c r="C20" s="103"/>
      <c r="D20" s="80" t="s">
        <v>90</v>
      </c>
      <c r="E20" s="67"/>
      <c r="F20" s="104">
        <f t="shared" si="4"/>
        <v>13358518</v>
      </c>
      <c r="G20" s="81">
        <v>10250387</v>
      </c>
      <c r="H20" s="82"/>
      <c r="I20" s="106">
        <f>105569+575</f>
        <v>106144</v>
      </c>
      <c r="J20" s="82"/>
      <c r="K20" s="107">
        <v>53357</v>
      </c>
      <c r="L20" s="82"/>
      <c r="M20" s="106">
        <f>233551</f>
        <v>233551</v>
      </c>
      <c r="N20" s="82"/>
      <c r="O20" s="106">
        <f>995+116256</f>
        <v>117251</v>
      </c>
      <c r="P20" s="108">
        <f>51935+2545893</f>
        <v>2597828</v>
      </c>
      <c r="Q20" s="83"/>
      <c r="R20" s="71"/>
      <c r="S20" s="84" t="s">
        <v>78</v>
      </c>
      <c r="T20" s="103"/>
      <c r="U20" s="103"/>
      <c r="V20" s="103"/>
      <c r="W20" s="103"/>
    </row>
    <row r="21" spans="2:23" ht="15.75" customHeight="1" x14ac:dyDescent="0.3">
      <c r="B21" s="103"/>
      <c r="C21" s="103"/>
      <c r="D21" s="80" t="s">
        <v>91</v>
      </c>
      <c r="E21" s="67"/>
      <c r="F21" s="68">
        <f t="shared" si="4"/>
        <v>0</v>
      </c>
      <c r="G21" s="81">
        <v>0</v>
      </c>
      <c r="H21" s="82"/>
      <c r="I21" s="82"/>
      <c r="J21" s="82"/>
      <c r="K21" s="82"/>
      <c r="L21" s="82"/>
      <c r="M21" s="82"/>
      <c r="N21" s="82"/>
      <c r="O21" s="82"/>
      <c r="P21" s="82"/>
      <c r="Q21" s="83"/>
      <c r="R21" s="71"/>
      <c r="S21" s="84" t="s">
        <v>78</v>
      </c>
      <c r="T21" s="103"/>
      <c r="U21" s="103"/>
      <c r="V21" s="103"/>
      <c r="W21" s="103"/>
    </row>
    <row r="22" spans="2:23" ht="15.75" customHeight="1" x14ac:dyDescent="0.3">
      <c r="B22" s="103" t="s">
        <v>92</v>
      </c>
      <c r="C22" s="103"/>
      <c r="D22" s="80" t="s">
        <v>93</v>
      </c>
      <c r="E22" s="67"/>
      <c r="F22" s="104">
        <f t="shared" si="4"/>
        <v>798237</v>
      </c>
      <c r="G22" s="109">
        <f>299547+124343+185919</f>
        <v>609809</v>
      </c>
      <c r="H22" s="110">
        <v>39164</v>
      </c>
      <c r="I22" s="82"/>
      <c r="J22" s="82"/>
      <c r="K22" s="82"/>
      <c r="L22" s="82"/>
      <c r="M22" s="110">
        <v>113571</v>
      </c>
      <c r="N22" s="82"/>
      <c r="O22" s="110">
        <v>35693</v>
      </c>
      <c r="P22" s="82"/>
      <c r="Q22" s="83"/>
      <c r="R22" s="71"/>
      <c r="S22" s="84" t="s">
        <v>78</v>
      </c>
      <c r="T22" s="103"/>
      <c r="U22" s="103"/>
      <c r="V22" s="103"/>
      <c r="W22" s="103"/>
    </row>
    <row r="23" spans="2:23" ht="15.75" customHeight="1" x14ac:dyDescent="0.3">
      <c r="B23" s="93"/>
      <c r="C23" s="94" t="s">
        <v>94</v>
      </c>
      <c r="D23" s="95"/>
      <c r="E23" s="96"/>
      <c r="F23" s="97">
        <f t="shared" ref="F23:Q23" si="5">SUM(F24:F29)</f>
        <v>11067817</v>
      </c>
      <c r="G23" s="98">
        <f t="shared" si="5"/>
        <v>9306156</v>
      </c>
      <c r="H23" s="99">
        <f t="shared" si="5"/>
        <v>0</v>
      </c>
      <c r="I23" s="99">
        <f t="shared" si="5"/>
        <v>515236</v>
      </c>
      <c r="J23" s="99">
        <f t="shared" si="5"/>
        <v>131126</v>
      </c>
      <c r="K23" s="99">
        <f t="shared" si="5"/>
        <v>0</v>
      </c>
      <c r="L23" s="99">
        <f t="shared" si="5"/>
        <v>0</v>
      </c>
      <c r="M23" s="99">
        <f t="shared" si="5"/>
        <v>431811</v>
      </c>
      <c r="N23" s="99">
        <f t="shared" si="5"/>
        <v>671408</v>
      </c>
      <c r="O23" s="99">
        <f t="shared" si="5"/>
        <v>0</v>
      </c>
      <c r="P23" s="99">
        <f t="shared" si="5"/>
        <v>12080</v>
      </c>
      <c r="Q23" s="100">
        <f t="shared" si="5"/>
        <v>0</v>
      </c>
      <c r="R23" s="101"/>
    </row>
    <row r="24" spans="2:23" ht="24" customHeight="1" x14ac:dyDescent="0.3">
      <c r="B24" s="105" t="s">
        <v>95</v>
      </c>
      <c r="D24" s="80" t="s">
        <v>96</v>
      </c>
      <c r="E24" s="67"/>
      <c r="F24" s="68">
        <f t="shared" ref="F24:F28" si="6">SUM(G24:R24)</f>
        <v>2726018</v>
      </c>
      <c r="G24" s="85">
        <v>2356710</v>
      </c>
      <c r="H24" s="82"/>
      <c r="I24" s="110">
        <v>266128</v>
      </c>
      <c r="J24" s="82"/>
      <c r="K24" s="82"/>
      <c r="L24" s="82"/>
      <c r="M24" s="82">
        <v>98100</v>
      </c>
      <c r="N24" s="82"/>
      <c r="O24" s="110">
        <v>0</v>
      </c>
      <c r="P24" s="82">
        <v>5080</v>
      </c>
      <c r="Q24" s="83"/>
      <c r="R24" s="71"/>
      <c r="S24" s="84" t="s">
        <v>78</v>
      </c>
    </row>
    <row r="25" spans="2:23" ht="81" customHeight="1" x14ac:dyDescent="0.3">
      <c r="B25" s="105" t="s">
        <v>97</v>
      </c>
      <c r="D25" s="80" t="s">
        <v>98</v>
      </c>
      <c r="E25" s="67"/>
      <c r="F25" s="104">
        <f t="shared" si="6"/>
        <v>5893726</v>
      </c>
      <c r="G25" s="81">
        <v>4501373</v>
      </c>
      <c r="H25" s="82"/>
      <c r="I25" s="82">
        <f>136639+112469</f>
        <v>249108</v>
      </c>
      <c r="J25" s="82">
        <f>98929+32197</f>
        <v>131126</v>
      </c>
      <c r="K25" s="82"/>
      <c r="L25" s="82"/>
      <c r="M25" s="82">
        <v>333711</v>
      </c>
      <c r="N25" s="82">
        <v>671408</v>
      </c>
      <c r="O25" s="82"/>
      <c r="P25" s="82">
        <v>7000</v>
      </c>
      <c r="Q25" s="83"/>
      <c r="R25" s="71"/>
      <c r="S25" s="84" t="s">
        <v>78</v>
      </c>
    </row>
    <row r="26" spans="2:23" ht="37.5" customHeight="1" x14ac:dyDescent="0.3">
      <c r="B26" s="102" t="s">
        <v>99</v>
      </c>
      <c r="D26" s="80" t="s">
        <v>100</v>
      </c>
      <c r="E26" s="67"/>
      <c r="F26" s="104">
        <f t="shared" si="6"/>
        <v>165042</v>
      </c>
      <c r="G26" s="85">
        <f>148042+12000+5000</f>
        <v>165042</v>
      </c>
      <c r="H26" s="82"/>
      <c r="I26" s="82"/>
      <c r="J26" s="82"/>
      <c r="K26" s="82"/>
      <c r="L26" s="82"/>
      <c r="M26" s="82"/>
      <c r="N26" s="82"/>
      <c r="O26" s="82"/>
      <c r="P26" s="82"/>
      <c r="Q26" s="83"/>
      <c r="R26" s="71"/>
      <c r="S26" s="84" t="s">
        <v>78</v>
      </c>
    </row>
    <row r="27" spans="2:23" ht="25.5" customHeight="1" x14ac:dyDescent="0.3">
      <c r="B27" s="102" t="s">
        <v>101</v>
      </c>
      <c r="D27" s="111" t="s">
        <v>102</v>
      </c>
      <c r="E27" s="67"/>
      <c r="F27" s="104">
        <f t="shared" si="6"/>
        <v>655584</v>
      </c>
      <c r="G27" s="81">
        <f>122720+532864</f>
        <v>655584</v>
      </c>
      <c r="H27" s="82"/>
      <c r="I27" s="82"/>
      <c r="J27" s="82"/>
      <c r="K27" s="82"/>
      <c r="L27" s="82"/>
      <c r="M27" s="82"/>
      <c r="N27" s="82"/>
      <c r="O27" s="82"/>
      <c r="P27" s="82"/>
      <c r="Q27" s="83"/>
      <c r="R27" s="71"/>
      <c r="S27" s="84" t="s">
        <v>78</v>
      </c>
    </row>
    <row r="28" spans="2:23" ht="15.75" customHeight="1" x14ac:dyDescent="0.3">
      <c r="B28" s="102">
        <v>527</v>
      </c>
      <c r="D28" s="80" t="s">
        <v>103</v>
      </c>
      <c r="E28" s="67"/>
      <c r="F28" s="68">
        <f t="shared" si="6"/>
        <v>1032000</v>
      </c>
      <c r="G28" s="81">
        <v>1032000</v>
      </c>
      <c r="H28" s="82"/>
      <c r="I28" s="82"/>
      <c r="J28" s="82"/>
      <c r="K28" s="82"/>
      <c r="L28" s="82"/>
      <c r="M28" s="82"/>
      <c r="N28" s="82"/>
      <c r="O28" s="82"/>
      <c r="P28" s="82"/>
      <c r="Q28" s="83"/>
      <c r="R28" s="71"/>
      <c r="S28" s="84" t="s">
        <v>78</v>
      </c>
    </row>
    <row r="29" spans="2:23" ht="15.75" customHeight="1" x14ac:dyDescent="0.3">
      <c r="B29" s="112">
        <v>6.0000000000000001E-3</v>
      </c>
      <c r="C29" s="102" t="s">
        <v>104</v>
      </c>
      <c r="D29" s="80" t="s">
        <v>105</v>
      </c>
      <c r="E29" s="67"/>
      <c r="F29" s="104">
        <f>SUM(G29:P29)</f>
        <v>595447</v>
      </c>
      <c r="G29" s="113">
        <f>546545+48902</f>
        <v>595447</v>
      </c>
      <c r="H29" s="114">
        <v>0</v>
      </c>
      <c r="I29" s="114">
        <v>0</v>
      </c>
      <c r="J29" s="114">
        <v>0</v>
      </c>
      <c r="K29" s="52">
        <v>0</v>
      </c>
      <c r="L29" s="52">
        <f t="shared" ref="L29" si="7">+(L17+L24+L25+L26+L27+L28+L30+L37+L61)*$B29</f>
        <v>0</v>
      </c>
      <c r="M29" s="114">
        <v>0</v>
      </c>
      <c r="N29" s="52">
        <v>0</v>
      </c>
      <c r="O29" s="114">
        <v>0</v>
      </c>
      <c r="P29" s="114">
        <v>0</v>
      </c>
      <c r="Q29" s="70">
        <f>+(Q17+Q24+Q25+Q26+Q27+Q28+Q30+Q37+Q61)*$B29</f>
        <v>0</v>
      </c>
      <c r="R29" s="71"/>
      <c r="S29" s="84" t="s">
        <v>106</v>
      </c>
    </row>
    <row r="30" spans="2:23" ht="15.75" customHeight="1" x14ac:dyDescent="0.3">
      <c r="B30" s="93"/>
      <c r="C30" s="94" t="s">
        <v>107</v>
      </c>
      <c r="D30" s="115"/>
      <c r="E30" s="96"/>
      <c r="F30" s="97">
        <f t="shared" ref="F30:Q30" si="8">SUM(F31:F33)</f>
        <v>50318832</v>
      </c>
      <c r="G30" s="98">
        <f t="shared" si="8"/>
        <v>43620787</v>
      </c>
      <c r="H30" s="99">
        <f t="shared" si="8"/>
        <v>2008440</v>
      </c>
      <c r="I30" s="99">
        <f t="shared" si="8"/>
        <v>0</v>
      </c>
      <c r="J30" s="99">
        <f t="shared" si="8"/>
        <v>0</v>
      </c>
      <c r="K30" s="99">
        <f t="shared" si="8"/>
        <v>0</v>
      </c>
      <c r="L30" s="99">
        <f t="shared" si="8"/>
        <v>0</v>
      </c>
      <c r="M30" s="99">
        <f t="shared" si="8"/>
        <v>0</v>
      </c>
      <c r="N30" s="99">
        <f t="shared" si="8"/>
        <v>0</v>
      </c>
      <c r="O30" s="99">
        <f t="shared" si="8"/>
        <v>4689605</v>
      </c>
      <c r="P30" s="99">
        <f t="shared" si="8"/>
        <v>0</v>
      </c>
      <c r="Q30" s="100">
        <f t="shared" si="8"/>
        <v>0</v>
      </c>
      <c r="R30" s="101"/>
      <c r="S30" s="116"/>
      <c r="T30" s="116"/>
      <c r="U30" s="116"/>
    </row>
    <row r="31" spans="2:23" ht="15.75" customHeight="1" x14ac:dyDescent="0.3">
      <c r="D31" s="80" t="s">
        <v>108</v>
      </c>
      <c r="E31" s="67"/>
      <c r="F31" s="68">
        <f t="shared" ref="F31:F33" si="9">SUM(G31:R31)</f>
        <v>47492817</v>
      </c>
      <c r="G31" s="117">
        <v>41182292</v>
      </c>
      <c r="H31" s="117">
        <v>2008440</v>
      </c>
      <c r="I31" s="82"/>
      <c r="J31" s="82"/>
      <c r="K31" s="82"/>
      <c r="L31" s="82"/>
      <c r="M31" s="82"/>
      <c r="N31" s="82"/>
      <c r="O31" s="117">
        <v>4302085</v>
      </c>
      <c r="P31" s="82"/>
      <c r="Q31" s="83"/>
      <c r="R31" s="71"/>
      <c r="S31" s="84" t="s">
        <v>78</v>
      </c>
      <c r="T31" s="116"/>
      <c r="U31" s="116"/>
    </row>
    <row r="32" spans="2:23" ht="15.75" customHeight="1" x14ac:dyDescent="0.3">
      <c r="B32" s="102">
        <v>56</v>
      </c>
      <c r="D32" s="80" t="s">
        <v>109</v>
      </c>
      <c r="E32" s="67"/>
      <c r="F32" s="68">
        <f t="shared" si="9"/>
        <v>8891</v>
      </c>
      <c r="G32" s="81">
        <v>8891</v>
      </c>
      <c r="H32" s="82"/>
      <c r="I32" s="82"/>
      <c r="J32" s="82"/>
      <c r="K32" s="82"/>
      <c r="L32" s="82"/>
      <c r="M32" s="82"/>
      <c r="N32" s="82"/>
      <c r="O32" s="82"/>
      <c r="P32" s="82"/>
      <c r="Q32" s="83"/>
      <c r="R32" s="71"/>
      <c r="S32" s="84" t="s">
        <v>78</v>
      </c>
      <c r="T32" s="116"/>
      <c r="U32" s="116"/>
    </row>
    <row r="33" spans="1:21" ht="42" x14ac:dyDescent="0.3">
      <c r="B33" s="105" t="s">
        <v>110</v>
      </c>
      <c r="D33" s="80" t="s">
        <v>111</v>
      </c>
      <c r="E33" s="118"/>
      <c r="F33" s="68">
        <f t="shared" si="9"/>
        <v>2817124</v>
      </c>
      <c r="G33" s="85">
        <f>1638718+71500+542664+110422+66300</f>
        <v>2429604</v>
      </c>
      <c r="H33" s="119"/>
      <c r="I33" s="82"/>
      <c r="J33" s="82"/>
      <c r="K33" s="82"/>
      <c r="L33" s="82"/>
      <c r="M33" s="82"/>
      <c r="N33" s="82"/>
      <c r="O33" s="119">
        <v>387520</v>
      </c>
      <c r="P33" s="82"/>
      <c r="Q33" s="83"/>
      <c r="R33" s="120"/>
      <c r="S33" s="84" t="s">
        <v>78</v>
      </c>
      <c r="T33" s="116"/>
      <c r="U33" s="116"/>
    </row>
    <row r="34" spans="1:21" x14ac:dyDescent="0.3">
      <c r="B34" s="93"/>
      <c r="C34" s="94" t="s">
        <v>112</v>
      </c>
      <c r="D34" s="115"/>
      <c r="E34" s="96"/>
      <c r="F34" s="97">
        <f t="shared" ref="F34:Q34" si="10">SUM(F35:F36)</f>
        <v>5932817</v>
      </c>
      <c r="G34" s="98">
        <v>5932817</v>
      </c>
      <c r="H34" s="99">
        <f t="shared" si="10"/>
        <v>0</v>
      </c>
      <c r="I34" s="99">
        <f t="shared" si="10"/>
        <v>0</v>
      </c>
      <c r="J34" s="99">
        <f t="shared" si="10"/>
        <v>0</v>
      </c>
      <c r="K34" s="99">
        <f t="shared" si="10"/>
        <v>0</v>
      </c>
      <c r="L34" s="99">
        <f t="shared" si="10"/>
        <v>0</v>
      </c>
      <c r="M34" s="99">
        <f t="shared" si="10"/>
        <v>0</v>
      </c>
      <c r="N34" s="99">
        <f t="shared" si="10"/>
        <v>0</v>
      </c>
      <c r="O34" s="99">
        <f t="shared" si="10"/>
        <v>0</v>
      </c>
      <c r="P34" s="99">
        <f t="shared" si="10"/>
        <v>0</v>
      </c>
      <c r="Q34" s="100">
        <f t="shared" si="10"/>
        <v>0</v>
      </c>
      <c r="R34" s="101"/>
      <c r="S34" s="116"/>
      <c r="T34" s="116"/>
      <c r="U34" s="116"/>
    </row>
    <row r="35" spans="1:21" x14ac:dyDescent="0.3">
      <c r="D35" s="80" t="s">
        <v>113</v>
      </c>
      <c r="E35" s="67"/>
      <c r="F35" s="68">
        <f t="shared" ref="F35:F36" si="11">SUM(G35:R35)</f>
        <v>5543783</v>
      </c>
      <c r="G35" s="81">
        <v>5543783</v>
      </c>
      <c r="H35" s="82"/>
      <c r="I35" s="82"/>
      <c r="J35" s="82"/>
      <c r="K35" s="82"/>
      <c r="L35" s="82"/>
      <c r="M35" s="82"/>
      <c r="N35" s="82"/>
      <c r="O35" s="82"/>
      <c r="P35" s="82"/>
      <c r="Q35" s="83"/>
      <c r="R35" s="71"/>
      <c r="S35" s="84" t="s">
        <v>78</v>
      </c>
      <c r="T35" s="116"/>
      <c r="U35" s="116"/>
    </row>
    <row r="36" spans="1:21" x14ac:dyDescent="0.3">
      <c r="D36" s="80" t="s">
        <v>114</v>
      </c>
      <c r="E36" s="67"/>
      <c r="F36" s="68">
        <f t="shared" si="11"/>
        <v>389034</v>
      </c>
      <c r="G36" s="81">
        <v>389034</v>
      </c>
      <c r="H36" s="82"/>
      <c r="I36" s="82"/>
      <c r="J36" s="82"/>
      <c r="K36" s="82"/>
      <c r="L36" s="82"/>
      <c r="M36" s="82"/>
      <c r="N36" s="82"/>
      <c r="O36" s="82"/>
      <c r="P36" s="82"/>
      <c r="Q36" s="83"/>
      <c r="R36" s="71"/>
      <c r="S36" s="84" t="s">
        <v>78</v>
      </c>
      <c r="T36" s="116"/>
      <c r="U36" s="116"/>
    </row>
    <row r="37" spans="1:21" x14ac:dyDescent="0.3">
      <c r="B37" s="93"/>
      <c r="C37" s="94" t="s">
        <v>115</v>
      </c>
      <c r="D37" s="95"/>
      <c r="E37" s="96"/>
      <c r="F37" s="97">
        <f t="shared" ref="F37:Q37" si="12">SUM(F38:F39)</f>
        <v>1770938</v>
      </c>
      <c r="G37" s="98">
        <f t="shared" si="12"/>
        <v>1770938</v>
      </c>
      <c r="H37" s="99">
        <f t="shared" si="12"/>
        <v>0</v>
      </c>
      <c r="I37" s="99">
        <f t="shared" si="12"/>
        <v>0</v>
      </c>
      <c r="J37" s="99">
        <f t="shared" si="12"/>
        <v>0</v>
      </c>
      <c r="K37" s="99">
        <f t="shared" si="12"/>
        <v>0</v>
      </c>
      <c r="L37" s="99">
        <f t="shared" si="12"/>
        <v>0</v>
      </c>
      <c r="M37" s="99">
        <f t="shared" si="12"/>
        <v>0</v>
      </c>
      <c r="N37" s="99">
        <f t="shared" si="12"/>
        <v>0</v>
      </c>
      <c r="O37" s="99">
        <f t="shared" si="12"/>
        <v>0</v>
      </c>
      <c r="P37" s="99">
        <f t="shared" si="12"/>
        <v>0</v>
      </c>
      <c r="Q37" s="100">
        <f t="shared" si="12"/>
        <v>0</v>
      </c>
      <c r="R37" s="101"/>
    </row>
    <row r="38" spans="1:21" x14ac:dyDescent="0.3">
      <c r="D38" s="121" t="s">
        <v>116</v>
      </c>
      <c r="E38" s="67"/>
      <c r="F38" s="68">
        <f t="shared" ref="F38:F39" si="13">SUM(G38:R38)</f>
        <v>1770938</v>
      </c>
      <c r="G38" s="81">
        <v>1770938</v>
      </c>
      <c r="H38" s="82"/>
      <c r="I38" s="82"/>
      <c r="J38" s="82"/>
      <c r="K38" s="82"/>
      <c r="L38" s="82"/>
      <c r="M38" s="82"/>
      <c r="N38" s="82"/>
      <c r="O38" s="82"/>
      <c r="P38" s="82"/>
      <c r="Q38" s="83"/>
      <c r="R38" s="71"/>
      <c r="S38" s="84" t="s">
        <v>78</v>
      </c>
    </row>
    <row r="39" spans="1:21" x14ac:dyDescent="0.3">
      <c r="D39" s="80" t="s">
        <v>117</v>
      </c>
      <c r="E39" s="67"/>
      <c r="F39" s="68">
        <f t="shared" si="13"/>
        <v>0</v>
      </c>
      <c r="G39" s="85"/>
      <c r="H39" s="82"/>
      <c r="I39" s="82"/>
      <c r="J39" s="82"/>
      <c r="K39" s="82"/>
      <c r="L39" s="82"/>
      <c r="M39" s="82"/>
      <c r="N39" s="82"/>
      <c r="O39" s="82"/>
      <c r="P39" s="82"/>
      <c r="Q39" s="83"/>
      <c r="R39" s="71"/>
      <c r="S39" s="84" t="s">
        <v>78</v>
      </c>
    </row>
    <row r="40" spans="1:21" x14ac:dyDescent="0.3">
      <c r="B40" s="93"/>
      <c r="C40" s="122" t="s">
        <v>118</v>
      </c>
      <c r="D40" s="95"/>
      <c r="E40" s="123"/>
      <c r="F40" s="124">
        <f>SUM(G40)</f>
        <v>283489</v>
      </c>
      <c r="G40" s="125">
        <f>69669+213820</f>
        <v>283489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7"/>
      <c r="R40" s="128"/>
      <c r="S40" s="116"/>
      <c r="T40" s="116"/>
      <c r="U40" s="116"/>
    </row>
    <row r="41" spans="1:21" x14ac:dyDescent="0.3">
      <c r="B41" s="129">
        <v>0.03</v>
      </c>
      <c r="C41" s="94" t="s">
        <v>119</v>
      </c>
      <c r="D41" s="95"/>
      <c r="E41" s="123"/>
      <c r="F41" s="124">
        <v>0</v>
      </c>
      <c r="G41" s="130"/>
      <c r="H41" s="126"/>
      <c r="I41" s="126"/>
      <c r="J41" s="126"/>
      <c r="K41" s="126"/>
      <c r="L41" s="126"/>
      <c r="M41" s="126"/>
      <c r="N41" s="126"/>
      <c r="O41" s="126"/>
      <c r="P41" s="126"/>
      <c r="Q41" s="127">
        <f t="shared" ref="Q41" si="14">+(Q30+Q23+Q17)*$B41</f>
        <v>0</v>
      </c>
      <c r="R41" s="128"/>
      <c r="S41" s="84" t="s">
        <v>120</v>
      </c>
      <c r="T41" s="116"/>
      <c r="U41" s="116"/>
    </row>
    <row r="42" spans="1:21" ht="15" thickBot="1" x14ac:dyDescent="0.35">
      <c r="E42" s="88"/>
      <c r="F42" s="89"/>
      <c r="G42" s="90"/>
      <c r="Q42" s="91"/>
      <c r="R42" s="92"/>
      <c r="S42" s="116"/>
      <c r="T42" s="116"/>
      <c r="U42" s="116"/>
    </row>
    <row r="43" spans="1:21" ht="15" thickBot="1" x14ac:dyDescent="0.35">
      <c r="A43" s="131" t="s">
        <v>121</v>
      </c>
      <c r="B43" s="132"/>
      <c r="C43" s="132"/>
      <c r="D43" s="133"/>
      <c r="E43" s="134"/>
      <c r="F43" s="135">
        <f t="shared" ref="F43:Q43" si="15">+F8-F15</f>
        <v>21054652</v>
      </c>
      <c r="G43" s="136">
        <f t="shared" si="15"/>
        <v>30334557</v>
      </c>
      <c r="H43" s="137">
        <f t="shared" si="15"/>
        <v>-2047604</v>
      </c>
      <c r="I43" s="137">
        <f t="shared" si="15"/>
        <v>-621380</v>
      </c>
      <c r="J43" s="137">
        <f t="shared" si="15"/>
        <v>-131126</v>
      </c>
      <c r="K43" s="137">
        <f t="shared" si="15"/>
        <v>-53357</v>
      </c>
      <c r="L43" s="137">
        <f t="shared" si="15"/>
        <v>0</v>
      </c>
      <c r="M43" s="137">
        <f t="shared" si="15"/>
        <v>-778933</v>
      </c>
      <c r="N43" s="137">
        <f t="shared" si="15"/>
        <v>-671408</v>
      </c>
      <c r="O43" s="137">
        <f t="shared" si="15"/>
        <v>-4842549</v>
      </c>
      <c r="P43" s="137">
        <f t="shared" si="15"/>
        <v>-133548</v>
      </c>
      <c r="Q43" s="138">
        <f t="shared" si="15"/>
        <v>0</v>
      </c>
      <c r="R43" s="139"/>
      <c r="S43" s="116"/>
      <c r="T43" s="116"/>
      <c r="U43" s="116"/>
    </row>
    <row r="44" spans="1:21" x14ac:dyDescent="0.3">
      <c r="E44" s="88"/>
      <c r="F44" s="89"/>
      <c r="Q44" s="140"/>
      <c r="R44" s="92"/>
      <c r="S44" s="116"/>
      <c r="T44" s="116"/>
      <c r="U44" s="116"/>
    </row>
    <row r="45" spans="1:21" x14ac:dyDescent="0.3">
      <c r="B45" s="141">
        <v>0.13</v>
      </c>
      <c r="C45" s="122" t="s">
        <v>122</v>
      </c>
      <c r="D45" s="95"/>
      <c r="E45" s="123"/>
      <c r="F45" s="124">
        <v>5788000</v>
      </c>
      <c r="Q45" s="103"/>
      <c r="R45" s="92"/>
      <c r="S45" s="116"/>
      <c r="T45" s="116"/>
      <c r="U45" s="116"/>
    </row>
    <row r="46" spans="1:21" ht="15" thickBot="1" x14ac:dyDescent="0.35">
      <c r="E46" s="88"/>
      <c r="F46" s="89"/>
      <c r="I46" s="142"/>
      <c r="L46" s="142">
        <v>213820</v>
      </c>
      <c r="Q46" s="103"/>
      <c r="R46" s="92"/>
      <c r="S46" s="116"/>
      <c r="T46" s="116"/>
      <c r="U46" s="116"/>
    </row>
    <row r="47" spans="1:21" ht="16.2" thickBot="1" x14ac:dyDescent="0.35">
      <c r="A47" s="143" t="s">
        <v>123</v>
      </c>
      <c r="B47" s="144"/>
      <c r="C47" s="144"/>
      <c r="D47" s="145"/>
      <c r="E47" s="146"/>
      <c r="F47" s="147">
        <f>+F43-F45</f>
        <v>15266652</v>
      </c>
      <c r="Q47" s="103"/>
      <c r="R47" s="92"/>
    </row>
    <row r="48" spans="1:21" x14ac:dyDescent="0.3">
      <c r="E48" s="88"/>
      <c r="F48" s="89"/>
      <c r="Q48" s="103"/>
      <c r="R48" s="92"/>
    </row>
    <row r="49" spans="1:19" x14ac:dyDescent="0.3">
      <c r="E49" s="88"/>
      <c r="F49" s="89"/>
      <c r="R49" s="92"/>
    </row>
    <row r="50" spans="1:19" x14ac:dyDescent="0.3">
      <c r="A50" s="148"/>
      <c r="B50" s="148"/>
      <c r="C50" s="148"/>
      <c r="D50" s="148"/>
      <c r="E50" s="88"/>
      <c r="F50" s="149"/>
      <c r="G50" s="150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51"/>
    </row>
    <row r="51" spans="1:19" x14ac:dyDescent="0.3">
      <c r="E51" s="88"/>
      <c r="F51" s="89"/>
      <c r="P51" s="52"/>
      <c r="R51" s="52"/>
    </row>
    <row r="52" spans="1:19" x14ac:dyDescent="0.3">
      <c r="E52" s="88"/>
      <c r="F52" s="89"/>
      <c r="P52" s="52"/>
      <c r="R52" s="52"/>
    </row>
    <row r="53" spans="1:19" ht="15.6" x14ac:dyDescent="0.3">
      <c r="A53" s="152" t="s">
        <v>124</v>
      </c>
      <c r="E53" s="88"/>
      <c r="F53" s="89"/>
      <c r="P53" s="52"/>
      <c r="R53" s="52"/>
    </row>
    <row r="54" spans="1:19" ht="15" thickBot="1" x14ac:dyDescent="0.35">
      <c r="E54" s="88"/>
      <c r="F54" s="89"/>
      <c r="P54" s="52"/>
      <c r="R54" s="52"/>
    </row>
    <row r="55" spans="1:19" ht="16.2" thickBot="1" x14ac:dyDescent="0.35">
      <c r="B55" s="153" t="s">
        <v>125</v>
      </c>
      <c r="C55" s="154"/>
      <c r="D55" s="155"/>
      <c r="E55" s="146"/>
      <c r="F55" s="156">
        <f>38040+5149642</f>
        <v>5187682</v>
      </c>
      <c r="G55" s="157" t="s">
        <v>78</v>
      </c>
      <c r="P55" s="52"/>
      <c r="R55" s="52"/>
    </row>
    <row r="56" spans="1:19" x14ac:dyDescent="0.3">
      <c r="B56" s="158"/>
      <c r="C56" s="56"/>
      <c r="D56" s="80"/>
      <c r="E56" s="159"/>
      <c r="F56" s="160"/>
      <c r="P56" s="52"/>
      <c r="R56" s="52"/>
    </row>
    <row r="57" spans="1:19" x14ac:dyDescent="0.3">
      <c r="B57" s="161" t="s">
        <v>126</v>
      </c>
      <c r="C57" s="162"/>
      <c r="D57" s="163"/>
      <c r="E57" s="164"/>
      <c r="F57" s="165">
        <f>+F47</f>
        <v>15266652</v>
      </c>
      <c r="G57" s="166" t="s">
        <v>127</v>
      </c>
      <c r="H57" s="103"/>
      <c r="I57" s="103"/>
      <c r="J57" s="103"/>
      <c r="K57" s="103"/>
      <c r="L57" s="103"/>
      <c r="M57" s="103"/>
      <c r="N57" s="103"/>
      <c r="O57" s="103"/>
      <c r="P57" s="52"/>
      <c r="Q57" s="103"/>
      <c r="R57" s="52"/>
    </row>
    <row r="58" spans="1:19" x14ac:dyDescent="0.3">
      <c r="B58" s="167" t="s">
        <v>128</v>
      </c>
      <c r="C58" s="168" t="s">
        <v>129</v>
      </c>
      <c r="D58" s="169"/>
      <c r="E58" s="170"/>
      <c r="F58" s="171">
        <v>2923000</v>
      </c>
      <c r="G58" s="157" t="s">
        <v>78</v>
      </c>
      <c r="H58" s="172"/>
      <c r="I58" s="172"/>
      <c r="J58" s="172"/>
      <c r="K58" s="172"/>
      <c r="L58" s="172"/>
      <c r="M58" s="172"/>
      <c r="N58" s="172"/>
      <c r="O58" s="172"/>
      <c r="P58" s="52"/>
      <c r="Q58" s="172"/>
      <c r="R58" s="52"/>
    </row>
    <row r="59" spans="1:19" x14ac:dyDescent="0.3">
      <c r="B59" s="173" t="s">
        <v>128</v>
      </c>
      <c r="C59" s="94" t="s">
        <v>130</v>
      </c>
      <c r="D59" s="115"/>
      <c r="E59" s="96"/>
      <c r="F59" s="174">
        <v>-4267000</v>
      </c>
      <c r="G59" s="157" t="s">
        <v>78</v>
      </c>
      <c r="H59" s="172"/>
      <c r="I59" s="172"/>
      <c r="J59" s="172"/>
      <c r="K59" s="172"/>
      <c r="L59" s="172"/>
      <c r="M59" s="172"/>
      <c r="N59" s="172"/>
      <c r="O59" s="172"/>
      <c r="P59" s="52"/>
      <c r="Q59" s="172"/>
      <c r="R59" s="52"/>
    </row>
    <row r="60" spans="1:19" x14ac:dyDescent="0.3">
      <c r="B60" s="175" t="s">
        <v>131</v>
      </c>
      <c r="C60" s="176" t="s">
        <v>112</v>
      </c>
      <c r="D60" s="177"/>
      <c r="E60" s="178"/>
      <c r="F60" s="179">
        <f>+F35</f>
        <v>5543783</v>
      </c>
      <c r="G60" s="180" t="s">
        <v>127</v>
      </c>
      <c r="H60" s="172"/>
      <c r="I60" s="172"/>
      <c r="J60" s="172"/>
      <c r="K60" s="172"/>
      <c r="L60" s="172"/>
      <c r="M60" s="172"/>
      <c r="N60" s="172"/>
      <c r="O60" s="172"/>
      <c r="P60" s="52"/>
      <c r="Q60" s="172"/>
      <c r="R60" s="52"/>
    </row>
    <row r="61" spans="1:19" x14ac:dyDescent="0.3">
      <c r="B61" s="93" t="s">
        <v>132</v>
      </c>
      <c r="C61" s="94" t="s">
        <v>133</v>
      </c>
      <c r="D61" s="115"/>
      <c r="E61" s="96"/>
      <c r="F61" s="97">
        <v>-12316180</v>
      </c>
      <c r="G61" s="181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3"/>
      <c r="S61" s="84" t="s">
        <v>78</v>
      </c>
    </row>
    <row r="62" spans="1:19" ht="15" thickBot="1" x14ac:dyDescent="0.35">
      <c r="B62" s="103"/>
      <c r="C62" s="56"/>
      <c r="D62" s="184"/>
      <c r="E62" s="159"/>
      <c r="F62" s="160"/>
      <c r="P62" s="52"/>
      <c r="R62" s="52"/>
    </row>
    <row r="63" spans="1:19" ht="16.2" thickBot="1" x14ac:dyDescent="0.35">
      <c r="B63" s="185" t="s">
        <v>134</v>
      </c>
      <c r="C63" s="144"/>
      <c r="D63" s="145"/>
      <c r="E63" s="146"/>
      <c r="F63" s="147">
        <f>SUM(F55:F62)</f>
        <v>12337937</v>
      </c>
      <c r="G63" s="186"/>
      <c r="H63" s="103"/>
      <c r="I63" s="103"/>
      <c r="J63" s="103"/>
      <c r="K63" s="103"/>
      <c r="L63" s="103"/>
      <c r="M63" s="103"/>
      <c r="N63" s="103"/>
      <c r="O63" s="103"/>
      <c r="P63" s="52"/>
      <c r="Q63" s="103"/>
      <c r="R63" s="52"/>
    </row>
    <row r="64" spans="1:19" x14ac:dyDescent="0.3">
      <c r="E64" s="103"/>
      <c r="F64" s="103"/>
      <c r="P64" s="52"/>
      <c r="R64" s="52"/>
    </row>
    <row r="65" spans="1:18" x14ac:dyDescent="0.3">
      <c r="E65" s="103"/>
      <c r="F65" s="103"/>
      <c r="P65" s="52"/>
      <c r="R65" s="52"/>
    </row>
    <row r="66" spans="1:18" x14ac:dyDescent="0.3">
      <c r="A66" s="148"/>
      <c r="B66" s="148"/>
      <c r="C66" s="148"/>
      <c r="D66" s="148"/>
      <c r="E66" s="148"/>
      <c r="F66" s="148"/>
      <c r="G66" s="150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</row>
    <row r="67" spans="1:18" x14ac:dyDescent="0.3">
      <c r="E67" s="103"/>
      <c r="F67" s="103"/>
      <c r="P67" s="52"/>
      <c r="R67" s="52"/>
    </row>
    <row r="68" spans="1:18" x14ac:dyDescent="0.3">
      <c r="E68" s="103"/>
      <c r="F68" s="103"/>
      <c r="P68" s="52"/>
      <c r="R68" s="52"/>
    </row>
    <row r="69" spans="1:18" x14ac:dyDescent="0.3">
      <c r="C69" s="187" t="s">
        <v>135</v>
      </c>
      <c r="D69" s="187"/>
      <c r="E69" s="188"/>
      <c r="F69" s="188"/>
      <c r="G69" s="53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1:18" x14ac:dyDescent="0.3">
      <c r="C70" s="187"/>
      <c r="D70" s="187" t="s">
        <v>136</v>
      </c>
      <c r="E70" s="188"/>
      <c r="F70" s="188">
        <f>+F8</f>
        <v>108328298</v>
      </c>
      <c r="G70" s="53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1:18" x14ac:dyDescent="0.3">
      <c r="C71" s="187"/>
      <c r="D71" s="187" t="s">
        <v>137</v>
      </c>
      <c r="E71" s="188"/>
      <c r="F71" s="188">
        <f>SUM(F72:F73)</f>
        <v>19670691</v>
      </c>
      <c r="G71" s="53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18" x14ac:dyDescent="0.3">
      <c r="C72" s="187"/>
      <c r="D72" s="189" t="s">
        <v>138</v>
      </c>
      <c r="E72" s="190"/>
      <c r="F72" s="190">
        <f>+F17</f>
        <v>17899753</v>
      </c>
      <c r="G72" s="166"/>
      <c r="H72" s="190"/>
      <c r="I72" s="190"/>
      <c r="J72" s="190"/>
      <c r="K72" s="190"/>
      <c r="L72" s="190"/>
      <c r="M72" s="190"/>
      <c r="N72" s="190"/>
      <c r="O72" s="190"/>
      <c r="P72" s="52"/>
      <c r="Q72" s="190"/>
      <c r="R72" s="52"/>
    </row>
    <row r="73" spans="1:18" x14ac:dyDescent="0.3">
      <c r="C73" s="187"/>
      <c r="D73" s="189" t="s">
        <v>139</v>
      </c>
      <c r="E73" s="190"/>
      <c r="F73" s="190">
        <f>+F37</f>
        <v>1770938</v>
      </c>
      <c r="G73" s="166"/>
      <c r="H73" s="190"/>
      <c r="I73" s="190"/>
      <c r="J73" s="190"/>
      <c r="K73" s="190"/>
      <c r="L73" s="190"/>
      <c r="M73" s="190"/>
      <c r="N73" s="190"/>
      <c r="O73" s="190"/>
      <c r="P73" s="52"/>
      <c r="Q73" s="190"/>
      <c r="R73" s="52"/>
    </row>
    <row r="74" spans="1:18" x14ac:dyDescent="0.3">
      <c r="C74" s="187"/>
      <c r="D74" s="187" t="s">
        <v>140</v>
      </c>
      <c r="E74" s="188"/>
      <c r="F74" s="188">
        <f>IF((+F70-F71)&gt;0,F70-F71,0)</f>
        <v>88657607</v>
      </c>
      <c r="G74" s="53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1:18" x14ac:dyDescent="0.3">
      <c r="C75" s="191">
        <v>1.7000000000000001E-2</v>
      </c>
      <c r="D75" s="187" t="s">
        <v>141</v>
      </c>
      <c r="E75" s="188"/>
      <c r="F75" s="188">
        <f>+F74*$C75</f>
        <v>1507179.3190000001</v>
      </c>
      <c r="G75" s="53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1:18" x14ac:dyDescent="0.3">
      <c r="E76" s="52"/>
      <c r="F76" s="52"/>
      <c r="G76" s="53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</row>
    <row r="77" spans="1:18" x14ac:dyDescent="0.3">
      <c r="E77" s="52"/>
      <c r="F77" s="52"/>
      <c r="G77" s="53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</row>
    <row r="78" spans="1:18" x14ac:dyDescent="0.3">
      <c r="E78" s="52"/>
      <c r="F78" s="52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x14ac:dyDescent="0.3">
      <c r="E79" s="52"/>
      <c r="F79" s="52"/>
      <c r="G79" s="53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x14ac:dyDescent="0.3">
      <c r="E80" s="52"/>
      <c r="F80" s="52"/>
      <c r="G80" s="53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5:18" x14ac:dyDescent="0.3">
      <c r="E81" s="52"/>
      <c r="F81" s="52"/>
      <c r="G81" s="53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5:18" x14ac:dyDescent="0.3">
      <c r="E82" s="52"/>
      <c r="F82" s="52"/>
      <c r="G82" s="53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5:18" x14ac:dyDescent="0.3">
      <c r="E83" s="52"/>
      <c r="F83" s="52"/>
      <c r="G83" s="53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</row>
    <row r="84" spans="5:18" x14ac:dyDescent="0.3">
      <c r="E84" s="52"/>
      <c r="F84" s="52"/>
      <c r="G84" s="53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</row>
    <row r="85" spans="5:18" x14ac:dyDescent="0.3">
      <c r="E85" s="52"/>
      <c r="F85" s="52"/>
      <c r="G85" s="53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5:18" x14ac:dyDescent="0.3">
      <c r="E86" s="52"/>
      <c r="F86" s="52"/>
      <c r="G86" s="53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5:18" x14ac:dyDescent="0.3">
      <c r="E87" s="52"/>
      <c r="F87" s="52"/>
      <c r="G87" s="53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5:18" x14ac:dyDescent="0.3">
      <c r="E88" s="52"/>
      <c r="F88" s="52"/>
      <c r="G88" s="53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5:18" x14ac:dyDescent="0.3">
      <c r="E89" s="52"/>
      <c r="F89" s="52"/>
      <c r="G89" s="53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5:18" x14ac:dyDescent="0.3">
      <c r="E90" s="52"/>
      <c r="F90" s="52"/>
      <c r="G90" s="53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5:18" x14ac:dyDescent="0.3">
      <c r="E91" s="52"/>
      <c r="F91" s="52"/>
      <c r="G91" s="53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5:18" x14ac:dyDescent="0.3">
      <c r="E92" s="52"/>
      <c r="F92" s="52"/>
      <c r="G92" s="53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5:18" x14ac:dyDescent="0.3">
      <c r="E93" s="52"/>
      <c r="F93" s="52"/>
      <c r="G93" s="53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5:18" x14ac:dyDescent="0.3">
      <c r="E94" s="52"/>
      <c r="F94" s="52"/>
      <c r="G94" s="53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5:18" x14ac:dyDescent="0.3">
      <c r="E95" s="52"/>
      <c r="F95" s="52"/>
      <c r="G95" s="53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5:18" x14ac:dyDescent="0.3">
      <c r="E96" s="52"/>
      <c r="F96" s="52"/>
      <c r="G96" s="53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5:18" x14ac:dyDescent="0.3">
      <c r="E97" s="52"/>
      <c r="F97" s="52"/>
      <c r="G97" s="53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5:18" x14ac:dyDescent="0.3">
      <c r="E98" s="52"/>
      <c r="F98" s="52"/>
      <c r="G98" s="53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5:18" x14ac:dyDescent="0.3">
      <c r="E99" s="52"/>
      <c r="F99" s="52"/>
      <c r="G99" s="53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spans="5:18" x14ac:dyDescent="0.3">
      <c r="E100" s="52"/>
      <c r="F100" s="52"/>
      <c r="G100" s="53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</row>
    <row r="101" spans="5:18" x14ac:dyDescent="0.3">
      <c r="E101" s="52"/>
      <c r="F101" s="52"/>
      <c r="G101" s="53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5:18" x14ac:dyDescent="0.3">
      <c r="E102" s="52"/>
      <c r="F102" s="52"/>
      <c r="G102" s="53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5:18" x14ac:dyDescent="0.3">
      <c r="E103" s="52"/>
      <c r="F103" s="52"/>
      <c r="G103" s="53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5:18" x14ac:dyDescent="0.3">
      <c r="E104" s="52"/>
      <c r="F104" s="52"/>
      <c r="G104" s="53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5:18" x14ac:dyDescent="0.3">
      <c r="E105" s="52"/>
      <c r="F105" s="52"/>
      <c r="G105" s="53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5:18" x14ac:dyDescent="0.3">
      <c r="E106" s="52"/>
      <c r="F106" s="52"/>
      <c r="G106" s="53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5:18" x14ac:dyDescent="0.3">
      <c r="E107" s="52"/>
      <c r="F107" s="52"/>
      <c r="G107" s="53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</row>
    <row r="108" spans="5:18" x14ac:dyDescent="0.3">
      <c r="E108" s="52"/>
      <c r="F108" s="52"/>
      <c r="G108" s="53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</row>
    <row r="109" spans="5:18" x14ac:dyDescent="0.3">
      <c r="E109" s="52"/>
      <c r="F109" s="52"/>
      <c r="G109" s="53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5:18" x14ac:dyDescent="0.3">
      <c r="E110" s="52"/>
      <c r="F110" s="52"/>
      <c r="G110" s="53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5:18" x14ac:dyDescent="0.3">
      <c r="E111" s="52"/>
      <c r="F111" s="52"/>
      <c r="G111" s="53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5:18" x14ac:dyDescent="0.3">
      <c r="E112" s="52"/>
      <c r="F112" s="52"/>
      <c r="G112" s="53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5:18" x14ac:dyDescent="0.3">
      <c r="E113" s="52"/>
      <c r="F113" s="52"/>
      <c r="G113" s="53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</row>
    <row r="114" spans="5:18" x14ac:dyDescent="0.3">
      <c r="E114" s="52"/>
      <c r="F114" s="52"/>
      <c r="G114" s="53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  <row r="115" spans="5:18" x14ac:dyDescent="0.3">
      <c r="E115" s="52"/>
      <c r="F115" s="52"/>
      <c r="G115" s="53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</row>
    <row r="116" spans="5:18" x14ac:dyDescent="0.3">
      <c r="E116" s="52"/>
      <c r="F116" s="52"/>
      <c r="G116" s="53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5:18" x14ac:dyDescent="0.3">
      <c r="E117" s="52"/>
      <c r="F117" s="52"/>
      <c r="G117" s="53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  <row r="118" spans="5:18" x14ac:dyDescent="0.3">
      <c r="E118" s="52"/>
      <c r="F118" s="52"/>
      <c r="G118" s="53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</row>
    <row r="119" spans="5:18" x14ac:dyDescent="0.3">
      <c r="E119" s="52"/>
      <c r="F119" s="52"/>
      <c r="G119" s="53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</row>
    <row r="120" spans="5:18" x14ac:dyDescent="0.3">
      <c r="E120" s="52"/>
      <c r="F120" s="52"/>
      <c r="G120" s="53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  <row r="121" spans="5:18" x14ac:dyDescent="0.3">
      <c r="E121" s="52"/>
      <c r="F121" s="52"/>
      <c r="G121" s="53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</row>
    <row r="122" spans="5:18" x14ac:dyDescent="0.3">
      <c r="E122" s="52"/>
      <c r="F122" s="52"/>
      <c r="G122" s="53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5:18" x14ac:dyDescent="0.3">
      <c r="E123" s="52"/>
      <c r="F123" s="52"/>
      <c r="G123" s="53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  <row r="124" spans="5:18" x14ac:dyDescent="0.3">
      <c r="E124" s="52"/>
      <c r="F124" s="52"/>
      <c r="G124" s="53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</row>
    <row r="125" spans="5:18" x14ac:dyDescent="0.3">
      <c r="E125" s="52"/>
      <c r="F125" s="52"/>
      <c r="G125" s="53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</row>
    <row r="126" spans="5:18" x14ac:dyDescent="0.3">
      <c r="E126" s="52"/>
      <c r="F126" s="52"/>
      <c r="G126" s="53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</row>
    <row r="127" spans="5:18" x14ac:dyDescent="0.3">
      <c r="E127" s="52"/>
      <c r="F127" s="52"/>
      <c r="G127" s="53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</row>
    <row r="128" spans="5:18" x14ac:dyDescent="0.3">
      <c r="E128" s="52"/>
      <c r="F128" s="52"/>
      <c r="G128" s="53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</row>
    <row r="129" spans="5:18" x14ac:dyDescent="0.3">
      <c r="E129" s="52"/>
      <c r="F129" s="52"/>
      <c r="G129" s="53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</row>
    <row r="130" spans="5:18" x14ac:dyDescent="0.3">
      <c r="E130" s="52"/>
      <c r="F130" s="52"/>
      <c r="G130" s="53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</row>
    <row r="131" spans="5:18" x14ac:dyDescent="0.3">
      <c r="E131" s="52"/>
      <c r="F131" s="52"/>
      <c r="G131" s="53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</row>
    <row r="132" spans="5:18" x14ac:dyDescent="0.3">
      <c r="E132" s="52"/>
      <c r="F132" s="52"/>
      <c r="G132" s="53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</row>
    <row r="133" spans="5:18" x14ac:dyDescent="0.3">
      <c r="E133" s="52"/>
      <c r="F133" s="52"/>
      <c r="G133" s="53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</row>
    <row r="134" spans="5:18" x14ac:dyDescent="0.3">
      <c r="E134" s="52"/>
      <c r="F134" s="52"/>
      <c r="G134" s="53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</row>
    <row r="135" spans="5:18" x14ac:dyDescent="0.3">
      <c r="E135" s="52"/>
      <c r="F135" s="52"/>
      <c r="G135" s="53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</row>
    <row r="136" spans="5:18" x14ac:dyDescent="0.3">
      <c r="E136" s="52"/>
      <c r="F136" s="52"/>
      <c r="G136" s="53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</row>
    <row r="137" spans="5:18" x14ac:dyDescent="0.3">
      <c r="E137" s="52"/>
      <c r="F137" s="52"/>
      <c r="G137" s="53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</row>
    <row r="138" spans="5:18" x14ac:dyDescent="0.3">
      <c r="E138" s="52"/>
      <c r="F138" s="52"/>
      <c r="G138" s="53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</row>
    <row r="139" spans="5:18" x14ac:dyDescent="0.3">
      <c r="E139" s="52"/>
      <c r="F139" s="52"/>
      <c r="G139" s="53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</row>
    <row r="140" spans="5:18" x14ac:dyDescent="0.3">
      <c r="E140" s="52"/>
      <c r="F140" s="52"/>
      <c r="G140" s="53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spans="5:18" x14ac:dyDescent="0.3">
      <c r="E141" s="52"/>
      <c r="F141" s="52"/>
      <c r="G141" s="53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</row>
    <row r="142" spans="5:18" x14ac:dyDescent="0.3">
      <c r="E142" s="52"/>
      <c r="F142" s="52"/>
      <c r="G142" s="53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spans="5:18" x14ac:dyDescent="0.3">
      <c r="E143" s="52"/>
      <c r="F143" s="52"/>
      <c r="G143" s="53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</row>
    <row r="144" spans="5:18" x14ac:dyDescent="0.3">
      <c r="E144" s="52"/>
      <c r="F144" s="52"/>
      <c r="G144" s="53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</row>
    <row r="145" spans="5:18" x14ac:dyDescent="0.3">
      <c r="E145" s="52"/>
      <c r="F145" s="52"/>
      <c r="G145" s="53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</row>
    <row r="146" spans="5:18" x14ac:dyDescent="0.3">
      <c r="E146" s="52"/>
      <c r="F146" s="52"/>
      <c r="G146" s="53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spans="5:18" x14ac:dyDescent="0.3">
      <c r="E147" s="52"/>
      <c r="F147" s="52"/>
      <c r="G147" s="53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</row>
    <row r="148" spans="5:18" x14ac:dyDescent="0.3">
      <c r="E148" s="52"/>
      <c r="F148" s="52"/>
      <c r="G148" s="53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</row>
    <row r="149" spans="5:18" x14ac:dyDescent="0.3">
      <c r="E149" s="52"/>
      <c r="F149" s="52"/>
      <c r="G149" s="53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</row>
    <row r="150" spans="5:18" x14ac:dyDescent="0.3">
      <c r="E150" s="52"/>
      <c r="F150" s="52"/>
      <c r="G150" s="53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</row>
    <row r="151" spans="5:18" x14ac:dyDescent="0.3">
      <c r="E151" s="52"/>
      <c r="F151" s="52"/>
      <c r="G151" s="53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</row>
    <row r="152" spans="5:18" x14ac:dyDescent="0.3">
      <c r="E152" s="52"/>
      <c r="F152" s="52"/>
      <c r="G152" s="53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</row>
    <row r="153" spans="5:18" x14ac:dyDescent="0.3">
      <c r="E153" s="52"/>
      <c r="F153" s="52"/>
      <c r="G153" s="53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</row>
    <row r="154" spans="5:18" x14ac:dyDescent="0.3">
      <c r="E154" s="52"/>
      <c r="F154" s="52"/>
      <c r="G154" s="53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</row>
    <row r="155" spans="5:18" x14ac:dyDescent="0.3">
      <c r="E155" s="52"/>
      <c r="F155" s="52"/>
      <c r="G155" s="53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</row>
    <row r="156" spans="5:18" x14ac:dyDescent="0.3">
      <c r="E156" s="52"/>
      <c r="F156" s="52"/>
      <c r="G156" s="53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</row>
    <row r="157" spans="5:18" x14ac:dyDescent="0.3">
      <c r="E157" s="52"/>
      <c r="F157" s="52"/>
      <c r="G157" s="53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</row>
    <row r="158" spans="5:18" x14ac:dyDescent="0.3">
      <c r="E158" s="52"/>
      <c r="F158" s="52"/>
      <c r="G158" s="53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</row>
    <row r="159" spans="5:18" x14ac:dyDescent="0.3">
      <c r="E159" s="52"/>
      <c r="F159" s="52"/>
      <c r="G159" s="53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</row>
    <row r="160" spans="5:18" x14ac:dyDescent="0.3">
      <c r="E160" s="52"/>
      <c r="F160" s="52"/>
      <c r="G160" s="53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</row>
    <row r="161" spans="5:18" x14ac:dyDescent="0.3">
      <c r="E161" s="52"/>
      <c r="F161" s="52"/>
      <c r="G161" s="53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</row>
    <row r="162" spans="5:18" x14ac:dyDescent="0.3">
      <c r="E162" s="52"/>
      <c r="F162" s="52"/>
      <c r="G162" s="53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</row>
    <row r="163" spans="5:18" x14ac:dyDescent="0.3">
      <c r="E163" s="52"/>
      <c r="F163" s="52"/>
      <c r="G163" s="53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</row>
    <row r="164" spans="5:18" x14ac:dyDescent="0.3">
      <c r="E164" s="52"/>
      <c r="F164" s="52"/>
      <c r="G164" s="53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</row>
    <row r="165" spans="5:18" x14ac:dyDescent="0.3">
      <c r="E165" s="52"/>
      <c r="F165" s="52"/>
      <c r="G165" s="53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</row>
    <row r="166" spans="5:18" x14ac:dyDescent="0.3">
      <c r="E166" s="52"/>
      <c r="F166" s="52"/>
      <c r="G166" s="53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</row>
    <row r="167" spans="5:18" x14ac:dyDescent="0.3">
      <c r="E167" s="52"/>
      <c r="F167" s="52"/>
      <c r="G167" s="53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</row>
    <row r="168" spans="5:18" x14ac:dyDescent="0.3">
      <c r="E168" s="52"/>
      <c r="F168" s="52"/>
      <c r="G168" s="53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</row>
    <row r="169" spans="5:18" x14ac:dyDescent="0.3">
      <c r="E169" s="52"/>
      <c r="F169" s="52"/>
      <c r="G169" s="53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</row>
    <row r="170" spans="5:18" x14ac:dyDescent="0.3">
      <c r="E170" s="52"/>
      <c r="F170" s="52"/>
      <c r="G170" s="53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</row>
    <row r="171" spans="5:18" x14ac:dyDescent="0.3">
      <c r="E171" s="52"/>
      <c r="F171" s="52"/>
      <c r="G171" s="53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</row>
    <row r="172" spans="5:18" x14ac:dyDescent="0.3">
      <c r="E172" s="52"/>
      <c r="F172" s="52"/>
      <c r="G172" s="53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</row>
    <row r="173" spans="5:18" x14ac:dyDescent="0.3">
      <c r="E173" s="52"/>
      <c r="F173" s="52"/>
      <c r="G173" s="53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</row>
    <row r="174" spans="5:18" x14ac:dyDescent="0.3">
      <c r="E174" s="52"/>
      <c r="F174" s="52"/>
      <c r="G174" s="53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</row>
    <row r="175" spans="5:18" x14ac:dyDescent="0.3">
      <c r="E175" s="52"/>
      <c r="F175" s="52"/>
      <c r="G175" s="53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</row>
    <row r="176" spans="5:18" x14ac:dyDescent="0.3">
      <c r="E176" s="52"/>
      <c r="F176" s="52"/>
      <c r="G176" s="53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</row>
    <row r="177" spans="5:18" x14ac:dyDescent="0.3">
      <c r="E177" s="52"/>
      <c r="F177" s="52"/>
      <c r="G177" s="53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</row>
    <row r="178" spans="5:18" x14ac:dyDescent="0.3">
      <c r="E178" s="52"/>
      <c r="F178" s="52"/>
      <c r="G178" s="53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</row>
    <row r="179" spans="5:18" x14ac:dyDescent="0.3">
      <c r="E179" s="52"/>
      <c r="F179" s="52"/>
      <c r="G179" s="53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</row>
    <row r="180" spans="5:18" x14ac:dyDescent="0.3">
      <c r="E180" s="52"/>
      <c r="F180" s="52"/>
      <c r="G180" s="53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</row>
    <row r="181" spans="5:18" x14ac:dyDescent="0.3">
      <c r="E181" s="52"/>
      <c r="F181" s="52"/>
      <c r="G181" s="53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</row>
    <row r="182" spans="5:18" x14ac:dyDescent="0.3">
      <c r="E182" s="52"/>
      <c r="F182" s="52"/>
      <c r="G182" s="53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</row>
    <row r="183" spans="5:18" x14ac:dyDescent="0.3">
      <c r="E183" s="52"/>
      <c r="F183" s="52"/>
      <c r="G183" s="53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</row>
    <row r="184" spans="5:18" x14ac:dyDescent="0.3">
      <c r="E184" s="52"/>
      <c r="F184" s="52"/>
      <c r="G184" s="53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</row>
    <row r="185" spans="5:18" x14ac:dyDescent="0.3">
      <c r="E185" s="52"/>
      <c r="F185" s="52"/>
      <c r="G185" s="53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</row>
    <row r="186" spans="5:18" x14ac:dyDescent="0.3">
      <c r="E186" s="52"/>
      <c r="F186" s="52"/>
      <c r="G186" s="53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</row>
    <row r="187" spans="5:18" x14ac:dyDescent="0.3">
      <c r="E187" s="52"/>
      <c r="F187" s="52"/>
      <c r="G187" s="53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</row>
    <row r="188" spans="5:18" x14ac:dyDescent="0.3">
      <c r="E188" s="52"/>
      <c r="F188" s="52"/>
      <c r="G188" s="53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</row>
    <row r="189" spans="5:18" x14ac:dyDescent="0.3">
      <c r="E189" s="52"/>
      <c r="F189" s="52"/>
      <c r="G189" s="53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</row>
    <row r="190" spans="5:18" x14ac:dyDescent="0.3">
      <c r="E190" s="52"/>
      <c r="F190" s="52"/>
      <c r="G190" s="53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</row>
    <row r="191" spans="5:18" x14ac:dyDescent="0.3">
      <c r="E191" s="52"/>
      <c r="F191" s="52"/>
      <c r="G191" s="53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</row>
    <row r="192" spans="5:18" x14ac:dyDescent="0.3">
      <c r="E192" s="52"/>
      <c r="F192" s="52"/>
      <c r="G192" s="53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</row>
  </sheetData>
  <mergeCells count="4">
    <mergeCell ref="F4:F5"/>
    <mergeCell ref="G4:G5"/>
    <mergeCell ref="H4:P4"/>
    <mergeCell ref="Q4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Telephely</vt:lpstr>
      <vt:lpstr>Bölcsöde</vt:lpstr>
      <vt:lpstr>Polg.Hiv</vt:lpstr>
      <vt:lpstr>Művelődési ház</vt:lpstr>
      <vt:lpstr>Hevessy park</vt:lpstr>
      <vt:lpstr>Óvodák</vt:lpstr>
      <vt:lpstr>Orvosi rendelő,egészségház</vt:lpstr>
      <vt:lpstr>Zöldterületek, sportcsarnok</vt:lpstr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Levente</dc:creator>
  <cp:lastModifiedBy>Jegyzo</cp:lastModifiedBy>
  <cp:lastPrinted>2022-02-04T05:48:09Z</cp:lastPrinted>
  <dcterms:created xsi:type="dcterms:W3CDTF">2022-02-04T04:39:48Z</dcterms:created>
  <dcterms:modified xsi:type="dcterms:W3CDTF">2023-02-18T05:43:21Z</dcterms:modified>
</cp:coreProperties>
</file>