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7140" windowHeight="5430" tabRatio="825"/>
  </bookViews>
  <sheets>
    <sheet name="1. Sülysáp összesen" sheetId="11" r:id="rId1"/>
    <sheet name=" 2. Önk. Bevételek" sheetId="10" r:id="rId2"/>
    <sheet name="3. Önk. Kiadások" sheetId="9" r:id="rId3"/>
    <sheet name="4. Gondozási Kp." sheetId="2" r:id="rId4"/>
    <sheet name="5. Csicsergő" sheetId="3" r:id="rId5"/>
    <sheet name="6. Gólyahír" sheetId="4" r:id="rId6"/>
    <sheet name="7. Polg.Hiv." sheetId="5" r:id="rId7"/>
    <sheet name="8. WAMKK" sheetId="6" r:id="rId8"/>
    <sheet name="9. Közp. Konyha" sheetId="7" r:id="rId9"/>
    <sheet name="10. Pótelőirányzatok" sheetId="12" r:id="rId10"/>
  </sheets>
  <definedNames>
    <definedName name="_xlnm.Print_Area" localSheetId="1">' 2. Önk. Bevételek'!$A$1:$F$91</definedName>
    <definedName name="_xlnm.Print_Area" localSheetId="0">'1. Sülysáp összesen'!$A$1:$F$31</definedName>
    <definedName name="_xlnm.Print_Area" localSheetId="6">'7. Polg.Hiv.'!$A$1:$F$83</definedName>
  </definedNames>
  <calcPr calcId="114210"/>
</workbook>
</file>

<file path=xl/calcChain.xml><?xml version="1.0" encoding="utf-8"?>
<calcChain xmlns="http://schemas.openxmlformats.org/spreadsheetml/2006/main">
  <c r="B11" i="12"/>
  <c r="B6"/>
  <c r="B10"/>
  <c r="B3"/>
  <c r="B5"/>
  <c r="B4"/>
  <c r="E75" i="7"/>
  <c r="E78"/>
  <c r="D80"/>
  <c r="F80"/>
  <c r="C79"/>
  <c r="F8"/>
  <c r="F9"/>
  <c r="F11"/>
  <c r="F13"/>
  <c r="F20"/>
  <c r="F24"/>
  <c r="F32"/>
  <c r="F36"/>
  <c r="F39"/>
  <c r="F48"/>
  <c r="F52"/>
  <c r="F54"/>
  <c r="F57"/>
  <c r="F64"/>
  <c r="F70"/>
  <c r="D62"/>
  <c r="D26"/>
  <c r="D22"/>
  <c r="D5"/>
  <c r="F5"/>
  <c r="D62" i="6"/>
  <c r="D5"/>
  <c r="D3"/>
  <c r="D78"/>
  <c r="D77"/>
  <c r="F77"/>
  <c r="D75"/>
  <c r="E75"/>
  <c r="E26" i="10"/>
  <c r="D26"/>
  <c r="E16"/>
  <c r="D16"/>
  <c r="F20"/>
  <c r="F18"/>
  <c r="F19"/>
  <c r="F17"/>
  <c r="F76" i="6"/>
  <c r="D81"/>
  <c r="C81"/>
  <c r="E77"/>
  <c r="F80"/>
  <c r="F79"/>
  <c r="F82"/>
  <c r="F83"/>
  <c r="F20" i="5"/>
  <c r="F13"/>
  <c r="D12"/>
  <c r="F12"/>
  <c r="F17"/>
  <c r="F15"/>
  <c r="F11"/>
  <c r="F9"/>
  <c r="F7"/>
  <c r="F5"/>
  <c r="E77"/>
  <c r="D77"/>
  <c r="D81"/>
  <c r="F79"/>
  <c r="F78"/>
  <c r="E76"/>
  <c r="E83"/>
  <c r="D76"/>
  <c r="F75"/>
  <c r="C76"/>
  <c r="C83"/>
  <c r="D62"/>
  <c r="F62"/>
  <c r="F72"/>
  <c r="F70"/>
  <c r="F59"/>
  <c r="F57"/>
  <c r="F54"/>
  <c r="F52"/>
  <c r="F48"/>
  <c r="F43"/>
  <c r="F39"/>
  <c r="F36"/>
  <c r="F32"/>
  <c r="F26"/>
  <c r="F24"/>
  <c r="F17" i="9"/>
  <c r="F13"/>
  <c r="F11"/>
  <c r="F9"/>
  <c r="F6"/>
  <c r="D5" i="3"/>
  <c r="E55" i="10"/>
  <c r="D55"/>
  <c r="D48" i="9"/>
  <c r="F48"/>
  <c r="D62"/>
  <c r="D60"/>
  <c r="F52"/>
  <c r="F50"/>
  <c r="D46"/>
  <c r="F46"/>
  <c r="F44"/>
  <c r="F24"/>
  <c r="F41"/>
  <c r="D26"/>
  <c r="F26"/>
  <c r="D30"/>
  <c r="F30"/>
  <c r="D34"/>
  <c r="D72"/>
  <c r="F72"/>
  <c r="E82"/>
  <c r="F108"/>
  <c r="D106"/>
  <c r="F106"/>
  <c r="D104"/>
  <c r="E151"/>
  <c r="D151"/>
  <c r="D135"/>
  <c r="D24" i="11"/>
  <c r="D120" i="9"/>
  <c r="F120"/>
  <c r="D5"/>
  <c r="F5"/>
  <c r="E79" i="4"/>
  <c r="C79"/>
  <c r="D81"/>
  <c r="D79"/>
  <c r="E75"/>
  <c r="E82"/>
  <c r="C75"/>
  <c r="C82"/>
  <c r="D78"/>
  <c r="D76"/>
  <c r="D75"/>
  <c r="F57"/>
  <c r="D48"/>
  <c r="F48"/>
  <c r="D26"/>
  <c r="F26"/>
  <c r="F64"/>
  <c r="E61"/>
  <c r="D62"/>
  <c r="F62"/>
  <c r="C61"/>
  <c r="F54"/>
  <c r="F52"/>
  <c r="E38"/>
  <c r="D56"/>
  <c r="E56"/>
  <c r="C56"/>
  <c r="C38"/>
  <c r="D31"/>
  <c r="E31"/>
  <c r="F31"/>
  <c r="C31"/>
  <c r="F39"/>
  <c r="F32"/>
  <c r="F36"/>
  <c r="D23"/>
  <c r="E23"/>
  <c r="F23"/>
  <c r="C23"/>
  <c r="F24"/>
  <c r="D20"/>
  <c r="D19"/>
  <c r="F17"/>
  <c r="F13"/>
  <c r="F11"/>
  <c r="F9"/>
  <c r="F5"/>
  <c r="E78" i="2"/>
  <c r="C78"/>
  <c r="D80"/>
  <c r="D79"/>
  <c r="E74"/>
  <c r="E81"/>
  <c r="C74"/>
  <c r="D77"/>
  <c r="D75"/>
  <c r="D74"/>
  <c r="E38"/>
  <c r="C38"/>
  <c r="D31"/>
  <c r="E31"/>
  <c r="C31"/>
  <c r="D23"/>
  <c r="E23"/>
  <c r="C23"/>
  <c r="D62"/>
  <c r="D61"/>
  <c r="E61"/>
  <c r="C61"/>
  <c r="D56"/>
  <c r="E56"/>
  <c r="C56"/>
  <c r="D43"/>
  <c r="D38"/>
  <c r="D5"/>
  <c r="F13"/>
  <c r="F11"/>
  <c r="F9"/>
  <c r="F5"/>
  <c r="E79" i="3"/>
  <c r="E82"/>
  <c r="D81"/>
  <c r="F73"/>
  <c r="F63"/>
  <c r="E62"/>
  <c r="C62"/>
  <c r="C23"/>
  <c r="D71"/>
  <c r="F71"/>
  <c r="C39"/>
  <c r="D39"/>
  <c r="E39"/>
  <c r="E32"/>
  <c r="C32"/>
  <c r="E24"/>
  <c r="F25"/>
  <c r="F27"/>
  <c r="F40"/>
  <c r="F49"/>
  <c r="F53"/>
  <c r="F55"/>
  <c r="D33"/>
  <c r="D32"/>
  <c r="D37"/>
  <c r="F37"/>
  <c r="D24"/>
  <c r="C24"/>
  <c r="D21"/>
  <c r="C20"/>
  <c r="F5"/>
  <c r="F49" i="10"/>
  <c r="D77"/>
  <c r="F77"/>
  <c r="D52"/>
  <c r="F52"/>
  <c r="D49"/>
  <c r="F43"/>
  <c r="E66"/>
  <c r="D66"/>
  <c r="F66"/>
  <c r="F69"/>
  <c r="D60"/>
  <c r="F60"/>
  <c r="D59"/>
  <c r="D30"/>
  <c r="F30"/>
  <c r="E32"/>
  <c r="C32"/>
  <c r="E38"/>
  <c r="E37"/>
  <c r="E29"/>
  <c r="D39"/>
  <c r="D38"/>
  <c r="C37"/>
  <c r="D35"/>
  <c r="D36"/>
  <c r="F36"/>
  <c r="F35"/>
  <c r="D6"/>
  <c r="F6"/>
  <c r="D9"/>
  <c r="F9"/>
  <c r="F10"/>
  <c r="F7"/>
  <c r="F8"/>
  <c r="F16"/>
  <c r="E5"/>
  <c r="E4"/>
  <c r="E4" i="11"/>
  <c r="F22" i="10"/>
  <c r="C5"/>
  <c r="C4"/>
  <c r="E79" i="7"/>
  <c r="E82"/>
  <c r="D75"/>
  <c r="D19"/>
  <c r="F19"/>
  <c r="E3"/>
  <c r="E19"/>
  <c r="E22"/>
  <c r="D3" i="3"/>
  <c r="D20"/>
  <c r="E20"/>
  <c r="F20"/>
  <c r="E3"/>
  <c r="F3"/>
  <c r="E23" i="11"/>
  <c r="D23"/>
  <c r="E10"/>
  <c r="C75" i="7"/>
  <c r="C82"/>
  <c r="E81" i="6"/>
  <c r="F81"/>
  <c r="D22"/>
  <c r="E22"/>
  <c r="E3"/>
  <c r="D22" i="5"/>
  <c r="E22"/>
  <c r="D3"/>
  <c r="E3"/>
  <c r="D3" i="4"/>
  <c r="E3"/>
  <c r="F3"/>
  <c r="C3" i="3"/>
  <c r="D3" i="2"/>
  <c r="E3"/>
  <c r="F3"/>
  <c r="C3"/>
  <c r="D3" i="9"/>
  <c r="D19"/>
  <c r="D71"/>
  <c r="D19" i="11"/>
  <c r="D96" i="9"/>
  <c r="D20" i="11"/>
  <c r="D110" i="9"/>
  <c r="D21" i="11"/>
  <c r="D119" i="9"/>
  <c r="D22" i="11"/>
  <c r="E3" i="9"/>
  <c r="F3"/>
  <c r="E19"/>
  <c r="F19"/>
  <c r="E22"/>
  <c r="E71"/>
  <c r="F71"/>
  <c r="E96"/>
  <c r="F96"/>
  <c r="E110"/>
  <c r="E119"/>
  <c r="F119"/>
  <c r="C71"/>
  <c r="C19" i="11"/>
  <c r="D10"/>
  <c r="C66" i="10"/>
  <c r="C10" i="11"/>
  <c r="B12" i="12"/>
  <c r="B14"/>
  <c r="D88" i="4"/>
  <c r="C3" i="9"/>
  <c r="C3" i="7"/>
  <c r="C22" i="9"/>
  <c r="C22" i="7"/>
  <c r="C19" i="9"/>
  <c r="C19" i="7"/>
  <c r="C96" i="9"/>
  <c r="C20" i="11"/>
  <c r="C110" i="9"/>
  <c r="C21" i="11"/>
  <c r="C119" i="9"/>
  <c r="C22" i="11"/>
  <c r="C23"/>
  <c r="D19" i="6"/>
  <c r="E19"/>
  <c r="D19" i="5"/>
  <c r="E19"/>
  <c r="E17" i="11"/>
  <c r="E19" i="4"/>
  <c r="D19" i="2"/>
  <c r="E19"/>
  <c r="E70" i="10"/>
  <c r="E62"/>
  <c r="E9" i="11"/>
  <c r="E57" i="10"/>
  <c r="E40"/>
  <c r="E7" i="11"/>
  <c r="E21" i="10"/>
  <c r="E5" i="11"/>
  <c r="D70" i="10"/>
  <c r="C21"/>
  <c r="C5" i="11"/>
  <c r="C70" i="10"/>
  <c r="C77" i="6"/>
  <c r="C84"/>
  <c r="E80" i="5"/>
  <c r="C62" i="10"/>
  <c r="C9" i="11"/>
  <c r="C3" i="6"/>
  <c r="C73"/>
  <c r="C22"/>
  <c r="C19"/>
  <c r="C19" i="2"/>
  <c r="C57" i="10"/>
  <c r="C8" i="11"/>
  <c r="C33" i="10"/>
  <c r="C34"/>
  <c r="C41"/>
  <c r="C40"/>
  <c r="C19" i="4"/>
  <c r="C19" i="5"/>
  <c r="C22"/>
  <c r="C3"/>
  <c r="C80"/>
  <c r="C3" i="4"/>
  <c r="E22"/>
  <c r="F56"/>
  <c r="E22" i="2"/>
  <c r="E72"/>
  <c r="F33" i="3"/>
  <c r="F24"/>
  <c r="D62"/>
  <c r="D32" i="10"/>
  <c r="C29"/>
  <c r="C6" i="11"/>
  <c r="E73" i="4"/>
  <c r="E22" i="11"/>
  <c r="F22"/>
  <c r="E20"/>
  <c r="C135" i="9"/>
  <c r="C24" i="11"/>
  <c r="F39" i="3"/>
  <c r="D65" i="10"/>
  <c r="F65"/>
  <c r="F19" i="6"/>
  <c r="F76" i="5"/>
  <c r="F151" i="9"/>
  <c r="F32" i="10"/>
  <c r="F59"/>
  <c r="F34" i="9"/>
  <c r="D79" i="7"/>
  <c r="D82"/>
  <c r="F62"/>
  <c r="E135" i="9"/>
  <c r="F75" i="7"/>
  <c r="E73"/>
  <c r="C73"/>
  <c r="F75" i="6"/>
  <c r="C86" i="10"/>
  <c r="C4" i="11"/>
  <c r="C158" i="9"/>
  <c r="C73" i="5"/>
  <c r="F19" i="2"/>
  <c r="C17" i="11"/>
  <c r="C16"/>
  <c r="C18"/>
  <c r="C25"/>
  <c r="D57" i="10"/>
  <c r="D8" i="11"/>
  <c r="D73" i="5"/>
  <c r="F22" i="6"/>
  <c r="F10" i="11"/>
  <c r="E23" i="3"/>
  <c r="C81" i="2"/>
  <c r="D78"/>
  <c r="F78"/>
  <c r="F79" i="4"/>
  <c r="E84" i="6"/>
  <c r="F22" i="7"/>
  <c r="F57" i="10"/>
  <c r="F82" i="7"/>
  <c r="C22" i="2"/>
  <c r="C72"/>
  <c r="F79" i="7"/>
  <c r="F135" i="9"/>
  <c r="E24" i="11"/>
  <c r="F24"/>
  <c r="F19" i="5"/>
  <c r="F110" i="9"/>
  <c r="E21" i="11"/>
  <c r="F22" i="5"/>
  <c r="D37" i="10"/>
  <c r="D29"/>
  <c r="D6" i="11"/>
  <c r="C22" i="4"/>
  <c r="C73"/>
  <c r="D38"/>
  <c r="F38"/>
  <c r="D84" i="6"/>
  <c r="F26" i="10"/>
  <c r="F78" i="6"/>
  <c r="C11" i="11"/>
  <c r="F70" i="10"/>
  <c r="E11" i="11"/>
  <c r="C74" i="3"/>
  <c r="C80"/>
  <c r="E73" i="5"/>
  <c r="D42" i="10"/>
  <c r="E6" i="11"/>
  <c r="E86" i="10"/>
  <c r="E18" i="11"/>
  <c r="D17"/>
  <c r="F19" i="4"/>
  <c r="F3" i="6"/>
  <c r="D73"/>
  <c r="F20" i="11"/>
  <c r="E74" i="3"/>
  <c r="D23"/>
  <c r="D74"/>
  <c r="F32"/>
  <c r="D22" i="2"/>
  <c r="D72"/>
  <c r="F81"/>
  <c r="F75" i="4"/>
  <c r="D82"/>
  <c r="F82"/>
  <c r="F72" i="2"/>
  <c r="D16" i="11"/>
  <c r="F17"/>
  <c r="D80" i="3"/>
  <c r="D79"/>
  <c r="D11" i="11"/>
  <c r="C79" i="3"/>
  <c r="C82"/>
  <c r="F73" i="5"/>
  <c r="D81" i="2"/>
  <c r="F74"/>
  <c r="D40" i="10"/>
  <c r="D7" i="11"/>
  <c r="F7"/>
  <c r="F42" i="10"/>
  <c r="F81" i="5"/>
  <c r="D80"/>
  <c r="E73" i="6"/>
  <c r="F73"/>
  <c r="D5" i="10"/>
  <c r="D62"/>
  <c r="D9" i="11"/>
  <c r="D21" i="10"/>
  <c r="E8" i="11"/>
  <c r="F8"/>
  <c r="D3" i="7"/>
  <c r="D61" i="4"/>
  <c r="F61"/>
  <c r="F26" i="7"/>
  <c r="F40" i="10"/>
  <c r="F3" i="5"/>
  <c r="F62" i="3"/>
  <c r="E19" i="11"/>
  <c r="F19"/>
  <c r="F21"/>
  <c r="C7"/>
  <c r="F22" i="2"/>
  <c r="D37" i="9"/>
  <c r="F55" i="10"/>
  <c r="E158" i="9"/>
  <c r="E16" i="11"/>
  <c r="F37" i="10"/>
  <c r="F11" i="11"/>
  <c r="E12"/>
  <c r="F84" i="6"/>
  <c r="C12" i="11"/>
  <c r="D73" i="7"/>
  <c r="F73"/>
  <c r="F3"/>
  <c r="D22" i="4"/>
  <c r="D83" i="5"/>
  <c r="F83"/>
  <c r="F80"/>
  <c r="F79" i="3"/>
  <c r="D82"/>
  <c r="F82"/>
  <c r="F74"/>
  <c r="F6" i="11"/>
  <c r="E25"/>
  <c r="F16"/>
  <c r="F21" i="10"/>
  <c r="D5" i="11"/>
  <c r="F5"/>
  <c r="F29" i="10"/>
  <c r="F37" i="9"/>
  <c r="D22"/>
  <c r="F5" i="10"/>
  <c r="D4"/>
  <c r="D4" i="11"/>
  <c r="F9"/>
  <c r="F62" i="10"/>
  <c r="F23" i="3"/>
  <c r="D12" i="11"/>
  <c r="D86" i="10"/>
  <c r="F4"/>
  <c r="D158" i="9"/>
  <c r="F158"/>
  <c r="F22"/>
  <c r="D18" i="11"/>
  <c r="F22" i="4"/>
  <c r="D73"/>
  <c r="F73"/>
  <c r="D25" i="11"/>
  <c r="F25"/>
  <c r="F18"/>
  <c r="D91" i="10"/>
  <c r="F86"/>
  <c r="F12" i="11"/>
  <c r="F4"/>
</calcChain>
</file>

<file path=xl/sharedStrings.xml><?xml version="1.0" encoding="utf-8"?>
<sst xmlns="http://schemas.openxmlformats.org/spreadsheetml/2006/main" count="1251" uniqueCount="457">
  <si>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</si>
  <si>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</si>
  <si>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</si>
  <si>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</si>
  <si>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</si>
  <si>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</si>
  <si>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</si>
  <si>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</si>
  <si>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</si>
  <si>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</si>
  <si>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</si>
  <si>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</si>
  <si>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</si>
  <si>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</si>
  <si>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</si>
  <si>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</si>
  <si>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</si>
  <si>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</si>
  <si>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</si>
  <si>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</si>
  <si>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</si>
  <si>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</si>
  <si>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</si>
  <si>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</si>
  <si>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</si>
  <si>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</si>
  <si>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</si>
  <si>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</si>
  <si>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</si>
  <si>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</si>
  <si>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</si>
  <si>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</si>
  <si>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</si>
  <si>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</si>
  <si>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</si>
  <si>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</si>
  <si>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</si>
  <si>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</si>
  <si>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</si>
  <si>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</si>
  <si>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</si>
  <si>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</si>
  <si>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</si>
  <si>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</si>
  <si>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</si>
  <si>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</si>
  <si>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</si>
  <si>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</si>
  <si>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</si>
  <si>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</si>
  <si>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</si>
  <si>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</si>
  <si>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</si>
  <si>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</si>
  <si>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</si>
  <si>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</si>
  <si>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</si>
  <si>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</si>
  <si>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</si>
  <si>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</si>
  <si>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</si>
  <si>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</si>
  <si>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</si>
  <si>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</si>
  <si>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</si>
  <si>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</si>
  <si>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</si>
  <si>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</si>
  <si>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</si>
  <si>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</si>
  <si>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</si>
  <si>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</si>
  <si>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</si>
  <si>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</si>
  <si>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</si>
  <si>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</si>
  <si>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</si>
  <si>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</si>
  <si>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</si>
  <si>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</si>
  <si>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</si>
  <si>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</si>
  <si>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</si>
  <si>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</si>
  <si>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</si>
  <si>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</si>
  <si>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</si>
  <si>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</si>
  <si>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</si>
  <si>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</si>
  <si>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</si>
  <si>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</si>
  <si>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</si>
  <si>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</si>
  <si>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Eredeti előirányzat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</si>
  <si>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</si>
  <si>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</si>
  <si>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</si>
  <si>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</si>
  <si>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</si>
  <si>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</si>
  <si>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</si>
  <si>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</si>
  <si>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</si>
  <si>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</si>
  <si>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</si>
  <si>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Törvény szerinti illetmények, munkabérek         3 fő</t>
  </si>
  <si>
    <t>Kiadások összesen</t>
  </si>
  <si>
    <t>Törvény szerinti illetmények, munkabérek 15 fő</t>
  </si>
  <si>
    <t>irodaszer nyomtatvány, festék patronok,tisztitószer</t>
  </si>
  <si>
    <t>Minden kamat kiadást itt kell elszámolni-ebből államháztartáson belülre, vagy fedezeti ügyletek kamatkiadásai</t>
  </si>
  <si>
    <t>Törvény szerinti illetmények, munkabérek 23 fő</t>
  </si>
  <si>
    <t>Választott tisztésviselők juttatásai 1 fő polgármester + 8 fő képviselő</t>
  </si>
  <si>
    <t>Törvény szerinti illetmények, munkabérek 4 fő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</si>
  <si>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</si>
  <si>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</si>
  <si>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</si>
  <si>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</si>
  <si>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</si>
  <si>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</si>
  <si>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</si>
  <si>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</si>
  <si>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</si>
  <si>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</si>
  <si>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</si>
  <si>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</si>
  <si>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</si>
  <si>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</si>
  <si>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</si>
  <si>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</si>
  <si>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</si>
  <si>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</si>
  <si>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</si>
  <si>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</si>
  <si>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</si>
  <si>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</si>
  <si>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</si>
  <si>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</si>
  <si>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</si>
  <si>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</si>
  <si>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</si>
  <si>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</si>
  <si>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</si>
  <si>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</si>
  <si>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</si>
  <si>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</si>
  <si>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</si>
  <si>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</si>
  <si>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</si>
  <si>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</si>
  <si>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</si>
  <si>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</si>
  <si>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</si>
  <si>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</si>
  <si>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</si>
  <si>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</si>
  <si>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</si>
  <si>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</si>
  <si>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</si>
  <si>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</si>
  <si>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</si>
  <si>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</si>
  <si>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</si>
  <si>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</si>
  <si>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</si>
  <si>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</si>
  <si>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</si>
  <si>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</si>
  <si>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</si>
  <si>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</si>
  <si>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</si>
  <si>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</si>
  <si>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</si>
  <si>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</si>
  <si>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</si>
  <si>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</si>
  <si>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</si>
  <si>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</si>
  <si>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</si>
  <si>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</si>
  <si>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</si>
  <si>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</si>
  <si>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</si>
  <si>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</si>
  <si>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</si>
  <si>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</si>
  <si>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</si>
  <si>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</si>
  <si>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</si>
  <si>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</si>
  <si>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</si>
  <si>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</si>
  <si>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</si>
  <si>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</si>
  <si>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</si>
  <si>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</si>
  <si>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</si>
  <si>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</si>
  <si>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</si>
  <si>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</si>
  <si>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</si>
  <si>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</si>
  <si>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</si>
  <si>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</si>
  <si>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</si>
  <si>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</si>
  <si>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</si>
  <si>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</si>
  <si>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</si>
  <si>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</si>
  <si>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</si>
  <si>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</si>
  <si>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</si>
  <si>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</si>
  <si>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</si>
  <si>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</si>
  <si>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</si>
  <si>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</si>
  <si>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</si>
  <si>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</si>
  <si>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</si>
  <si>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</si>
  <si>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</si>
  <si>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</si>
  <si>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</si>
  <si>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</si>
  <si>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</si>
  <si>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</si>
  <si>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</si>
  <si>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</si>
  <si>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</si>
  <si>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</si>
  <si>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</si>
  <si>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</si>
  <si>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</si>
  <si>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</si>
  <si>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</si>
  <si>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</si>
  <si>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</si>
  <si>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</si>
  <si>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</si>
  <si>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</si>
  <si>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</si>
  <si>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</si>
  <si>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</si>
  <si>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</si>
  <si>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</si>
  <si>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</si>
  <si>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</si>
  <si>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</si>
  <si>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</si>
  <si>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</si>
  <si>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</si>
  <si>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Települséi önkormányzatok egyes köznevelési feladatainak támogatása</t>
  </si>
  <si>
    <t>B113</t>
  </si>
  <si>
    <t>Teleplési önkormányzatok szociális és gyermekjóléti feladatainak támogatása</t>
  </si>
  <si>
    <t>B114</t>
  </si>
  <si>
    <t>Teleplési önkormányzatok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</si>
  <si>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</si>
  <si>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</si>
  <si>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</si>
  <si>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</si>
  <si>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</si>
  <si>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</si>
  <si>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</si>
  <si>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</si>
  <si>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</si>
  <si>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</si>
  <si>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</si>
  <si>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</si>
  <si>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</si>
  <si>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</si>
  <si>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</si>
  <si>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</si>
  <si>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</si>
  <si>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Felhalmozási célú garancia és kezességvállalásbl származó megtérülése államháztartáson belülről</t>
  </si>
  <si>
    <t>B23</t>
  </si>
  <si>
    <t>Felhalmozási célú visszatéritendő támogatások, kölcsönök visszatérülése államháztartáson belülről</t>
  </si>
  <si>
    <t>B24</t>
  </si>
  <si>
    <t>Felhalmozási célú visszatéritendő támogatások, kölcsönök igénybevétele államháztartáson belülről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</si>
  <si>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</si>
  <si>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</si>
  <si>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</si>
  <si>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</si>
  <si>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</si>
  <si>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</si>
  <si>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</si>
  <si>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</si>
  <si>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</si>
  <si>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</si>
  <si>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</si>
  <si>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helyí iparűzési adó</t>
  </si>
  <si>
    <t>B354</t>
  </si>
  <si>
    <t>Gépjűrműadók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</si>
  <si>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</si>
  <si>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</si>
  <si>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</si>
  <si>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</si>
  <si>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</si>
  <si>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</si>
  <si>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Árú és készletértékesítés ellenértéke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</si>
  <si>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</si>
  <si>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</si>
  <si>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</si>
  <si>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</si>
  <si>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</si>
  <si>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</si>
  <si>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</si>
  <si>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</si>
  <si>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</si>
  <si>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</si>
  <si>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</si>
  <si>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</si>
  <si>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</si>
  <si>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</si>
  <si>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</si>
  <si>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</si>
  <si>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</si>
  <si>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</si>
  <si>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</si>
  <si>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</si>
  <si>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</si>
  <si>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B410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</si>
  <si>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</si>
  <si>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</si>
  <si>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</si>
  <si>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</si>
  <si>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</si>
  <si>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</si>
  <si>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</si>
  <si>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</si>
  <si>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</si>
  <si>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</si>
  <si>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</si>
  <si>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</si>
  <si>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</si>
  <si>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</si>
  <si>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</si>
  <si>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</si>
  <si>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</si>
  <si>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</si>
  <si>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</si>
  <si>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</si>
  <si>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</si>
  <si>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</si>
  <si>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</si>
  <si>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</si>
  <si>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</si>
  <si>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</si>
  <si>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</si>
  <si>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</si>
  <si>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</si>
  <si>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</si>
  <si>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</si>
  <si>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</si>
  <si>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</si>
  <si>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</si>
  <si>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</si>
  <si>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</si>
  <si>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</si>
  <si>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</si>
  <si>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</si>
  <si>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</si>
  <si>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</si>
  <si>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</si>
  <si>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</si>
  <si>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</si>
  <si>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</si>
  <si>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</si>
  <si>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</si>
  <si>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</si>
  <si>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</si>
  <si>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</si>
  <si>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</si>
  <si>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</si>
  <si>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</si>
  <si>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</si>
  <si>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</si>
  <si>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</si>
  <si>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</si>
  <si>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</si>
  <si>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</si>
  <si>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</si>
  <si>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</si>
  <si>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</si>
  <si>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</si>
  <si>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</si>
  <si>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</si>
  <si>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</si>
  <si>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</si>
  <si>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</si>
  <si>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</si>
  <si>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</si>
  <si>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</si>
  <si>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</si>
  <si>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</si>
  <si>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</si>
  <si>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t>Törvény szerinti illetmények, munkabérek 11,5 fő</t>
  </si>
  <si>
    <t>ebrendészeti hozzájárulás, építésügyi bírság,szabálysértési pénz és helyszíni bírság, a közlekedési szabályszegések után az önkormányhatot megillető rész, mezőőri járulék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</si>
  <si>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</si>
  <si>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</si>
  <si>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Módosított előirányzat</t>
  </si>
  <si>
    <t>Tényleges felhasználás</t>
  </si>
  <si>
    <t>Módósított előirányzat</t>
  </si>
  <si>
    <t>Összeg</t>
  </si>
  <si>
    <t>Óvodáztatási támogatás</t>
  </si>
  <si>
    <t>Közművelődési érdekeltségnövelő tám.</t>
  </si>
  <si>
    <t>Központi költségvetéstől összesen</t>
  </si>
  <si>
    <t>Pótelőirányzat összesen</t>
  </si>
  <si>
    <t>Teljesülés</t>
  </si>
  <si>
    <t xml:space="preserve">SÜLYSÁP VÁROS ÖNKORMÁNYZATÁNAK 2015. I. FÉLÉVI BEVÉTELEI </t>
  </si>
  <si>
    <t>Felhalmozási célú önkormányzati támogatások (Vismajor)</t>
  </si>
  <si>
    <t>Egyéb felhalmozási célú támogatások bevételei államháztartáson belülről (KMOP, ÁROP)</t>
  </si>
  <si>
    <t>Helyi önkormányzatok működési támogatása (Általános támogatás)</t>
  </si>
  <si>
    <t>Egyéb működési célú támogatások bevételei államháztartáson belülről (OEP vődőnők,közfogl., mezőőr)</t>
  </si>
  <si>
    <t>B65</t>
  </si>
  <si>
    <t>B75</t>
  </si>
  <si>
    <t>SÜLYSÁP VÁROS ÖNKORMÁNYZATÁNAK ÉS INTÉZMÉNYEINEK 2015 I. FÉLÉVI ÖSSZESÍTETT BESZÁMOLÓJA</t>
  </si>
  <si>
    <t>CSICSERGŐ NAPKÖZIOTTHONOS ÓVODA 2015 I. FÉLÉVI BESZÁMOLÓJA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</si>
  <si>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</si>
  <si>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</si>
  <si>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</si>
  <si>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</si>
  <si>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</si>
  <si>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</si>
  <si>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SÜLYSÁP VÁROS ÖNKORMÁNYZATÁNAK 2015. I. FÉLÉVI KIADÁSAI</t>
  </si>
  <si>
    <t>Egyéb tárgyi eszközök beszerzése</t>
  </si>
  <si>
    <t>B16-01</t>
  </si>
  <si>
    <t>Egyéb működési támogatás</t>
  </si>
  <si>
    <t>Tárgyi eszközök bérbeadásából származó bevétel</t>
  </si>
  <si>
    <t>SÜLYSÁPI POLGÁRMESTERI HIVATAL 2015 I. FÉLÉVI BESZÁMOLÓJA</t>
  </si>
  <si>
    <t>GÓLYAHÍR BÖLCSŐDE 2015 I. FÉLÉVI BESZÁMOLÓJA</t>
  </si>
  <si>
    <t>GONDOZÁSI KÖZPONT 2015 I.  FÉLÉVI BESZÁMOLÓJA</t>
  </si>
  <si>
    <t>B16-02</t>
  </si>
  <si>
    <t>B16-03</t>
  </si>
  <si>
    <t>B16-04</t>
  </si>
  <si>
    <t>Egyéb működési támogatás központi költségvetési szervtől                   (OEP-től vődőnői feladatokra, foglalkoztatást helyettesítő bérkompenzáció)</t>
  </si>
  <si>
    <t>Egyéb műk c. tám. (EU-s programok: TÁMOP)</t>
  </si>
  <si>
    <t>ÁROP</t>
  </si>
  <si>
    <t>KMOP</t>
  </si>
  <si>
    <t>Egyéb műk. c. tám kozponti kezelésű ei-tól (Mezőőr)</t>
  </si>
  <si>
    <t>Egéyb műk c. tám. fejezet kez. ei-tól                                                (Közfoglalkoztatottakra kapott tám.)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</si>
  <si>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</si>
  <si>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</si>
  <si>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</si>
  <si>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WASS ALBERT MŰVELŐDÉSI KÖZPONT ÉS KÖNYVTÁR 2015 I. FÉLÉVI BESZÁMOLÓJA</t>
  </si>
  <si>
    <t>KÖZPONTI KONYHA 20145 I. FÉLÉVI BESZÁMOLÓJA</t>
  </si>
  <si>
    <t>SÜLYSÁP VÁROS ÖNKORMÁNYZATÁNAK 2015. I. FÉLÉVI PÓTELŐIRÁNYZATAI</t>
  </si>
  <si>
    <t>Lakásfenntartási támogatás (B113)</t>
  </si>
  <si>
    <t>Foglalkoztatás helyettesítő támogatás (B113)</t>
  </si>
  <si>
    <t>Vis Maior (B21)</t>
  </si>
  <si>
    <t>Rendszeres szociális segély (B113)</t>
  </si>
  <si>
    <t>Bérkompenzáció (B115)</t>
  </si>
  <si>
    <t>Ágazati pótlék (B113)</t>
  </si>
  <si>
    <t>Könyvtári érdelektségnövelő támogatás (B114)</t>
  </si>
  <si>
    <t>25 fő  óvonő 0,5 fő gyógyp., 12  fő dajka 4 fő ped.aszisztens , 1óvoda titkár</t>
  </si>
  <si>
    <t xml:space="preserve">Törvény szerinti illetmények, munkabérek </t>
  </si>
</sst>
</file>

<file path=xl/styles.xml><?xml version="1.0" encoding="utf-8"?>
<styleSheet xmlns="http://schemas.openxmlformats.org/spreadsheetml/2006/main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</numFmts>
  <fonts count="1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164" fontId="4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0" fillId="0" borderId="0" xfId="1" applyNumberFormat="1" applyFont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2" xfId="1" applyNumberFormat="1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164" fontId="8" fillId="0" borderId="1" xfId="1" applyNumberFormat="1" applyFont="1" applyBorder="1"/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1" applyNumberFormat="1" applyFont="1" applyBorder="1"/>
    <xf numFmtId="164" fontId="9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/>
    <xf numFmtId="0" fontId="9" fillId="0" borderId="1" xfId="0" applyFont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/>
    <xf numFmtId="164" fontId="3" fillId="2" borderId="1" xfId="1" applyNumberFormat="1" applyFont="1" applyFill="1" applyBorder="1" applyAlignment="1"/>
    <xf numFmtId="164" fontId="7" fillId="0" borderId="1" xfId="1" applyNumberFormat="1" applyFont="1" applyBorder="1" applyAlignment="1"/>
    <xf numFmtId="0" fontId="7" fillId="0" borderId="1" xfId="0" applyFont="1" applyBorder="1" applyAlignment="1"/>
    <xf numFmtId="164" fontId="7" fillId="0" borderId="1" xfId="0" applyNumberFormat="1" applyFont="1" applyBorder="1" applyAlignment="1"/>
    <xf numFmtId="0" fontId="9" fillId="0" borderId="0" xfId="0" applyFont="1"/>
    <xf numFmtId="9" fontId="7" fillId="0" borderId="1" xfId="4" applyFont="1" applyBorder="1"/>
    <xf numFmtId="9" fontId="3" fillId="2" borderId="1" xfId="4" applyFont="1" applyFill="1" applyBorder="1"/>
    <xf numFmtId="0" fontId="7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/>
    <xf numFmtId="164" fontId="7" fillId="0" borderId="2" xfId="1" applyNumberFormat="1" applyFont="1" applyBorder="1" applyAlignment="1">
      <alignment horizontal="center"/>
    </xf>
    <xf numFmtId="164" fontId="7" fillId="0" borderId="2" xfId="1" applyNumberFormat="1" applyFont="1" applyBorder="1"/>
    <xf numFmtId="9" fontId="3" fillId="0" borderId="1" xfId="4" applyFont="1" applyFill="1" applyBorder="1"/>
    <xf numFmtId="0" fontId="7" fillId="0" borderId="1" xfId="0" applyFont="1" applyFill="1" applyBorder="1"/>
    <xf numFmtId="9" fontId="7" fillId="0" borderId="1" xfId="4" applyFont="1" applyFill="1" applyBorder="1"/>
    <xf numFmtId="164" fontId="7" fillId="0" borderId="1" xfId="0" applyNumberFormat="1" applyFont="1" applyBorder="1" applyAlignment="1">
      <alignment horizontal="center"/>
    </xf>
    <xf numFmtId="9" fontId="3" fillId="0" borderId="0" xfId="4" applyFont="1" applyFill="1" applyBorder="1"/>
    <xf numFmtId="164" fontId="7" fillId="0" borderId="2" xfId="0" applyNumberFormat="1" applyFont="1" applyBorder="1"/>
    <xf numFmtId="164" fontId="8" fillId="0" borderId="1" xfId="0" applyNumberFormat="1" applyFont="1" applyFill="1" applyBorder="1"/>
    <xf numFmtId="164" fontId="7" fillId="0" borderId="1" xfId="1" applyNumberFormat="1" applyFont="1" applyFill="1" applyBorder="1"/>
    <xf numFmtId="164" fontId="9" fillId="0" borderId="2" xfId="1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1" applyNumberFormat="1" applyFont="1" applyFill="1" applyBorder="1"/>
    <xf numFmtId="9" fontId="0" fillId="0" borderId="0" xfId="4" applyFont="1"/>
    <xf numFmtId="9" fontId="0" fillId="0" borderId="1" xfId="4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0" borderId="1" xfId="1" applyNumberFormat="1" applyFont="1" applyBorder="1"/>
    <xf numFmtId="9" fontId="3" fillId="0" borderId="1" xfId="4" applyFont="1" applyBorder="1"/>
    <xf numFmtId="164" fontId="7" fillId="4" borderId="1" xfId="0" applyNumberFormat="1" applyFont="1" applyFill="1" applyBorder="1"/>
    <xf numFmtId="164" fontId="7" fillId="4" borderId="1" xfId="1" applyNumberFormat="1" applyFont="1" applyFill="1" applyBorder="1"/>
    <xf numFmtId="0" fontId="0" fillId="4" borderId="1" xfId="0" applyFill="1" applyBorder="1"/>
    <xf numFmtId="0" fontId="7" fillId="4" borderId="0" xfId="0" applyFont="1" applyFill="1"/>
    <xf numFmtId="0" fontId="0" fillId="0" borderId="1" xfId="0" applyNumberFormat="1" applyBorder="1"/>
    <xf numFmtId="0" fontId="3" fillId="0" borderId="0" xfId="0" applyFont="1"/>
    <xf numFmtId="164" fontId="7" fillId="0" borderId="6" xfId="1" applyNumberFormat="1" applyFont="1" applyFill="1" applyBorder="1"/>
    <xf numFmtId="0" fontId="10" fillId="0" borderId="0" xfId="2" applyBorder="1"/>
    <xf numFmtId="0" fontId="5" fillId="0" borderId="1" xfId="0" applyFont="1" applyBorder="1"/>
    <xf numFmtId="0" fontId="10" fillId="0" borderId="0" xfId="2"/>
    <xf numFmtId="49" fontId="10" fillId="0" borderId="0" xfId="2" applyNumberFormat="1"/>
    <xf numFmtId="0" fontId="5" fillId="0" borderId="1" xfId="0" applyFont="1" applyBorder="1" applyAlignment="1">
      <alignment wrapText="1"/>
    </xf>
    <xf numFmtId="164" fontId="4" fillId="2" borderId="2" xfId="0" applyNumberFormat="1" applyFont="1" applyFill="1" applyBorder="1"/>
    <xf numFmtId="0" fontId="8" fillId="4" borderId="1" xfId="0" applyFont="1" applyFill="1" applyBorder="1" applyAlignment="1">
      <alignment wrapText="1"/>
    </xf>
    <xf numFmtId="164" fontId="8" fillId="4" borderId="2" xfId="0" applyNumberFormat="1" applyFont="1" applyFill="1" applyBorder="1"/>
    <xf numFmtId="9" fontId="7" fillId="4" borderId="1" xfId="4" applyFont="1" applyFill="1" applyBorder="1"/>
    <xf numFmtId="164" fontId="3" fillId="0" borderId="0" xfId="1" applyNumberFormat="1" applyFont="1" applyBorder="1"/>
    <xf numFmtId="0" fontId="0" fillId="0" borderId="0" xfId="0" applyBorder="1"/>
    <xf numFmtId="164" fontId="5" fillId="0" borderId="1" xfId="1" applyNumberFormat="1" applyFont="1" applyBorder="1"/>
    <xf numFmtId="9" fontId="5" fillId="0" borderId="1" xfId="4" applyFont="1" applyBorder="1"/>
    <xf numFmtId="0" fontId="7" fillId="0" borderId="0" xfId="0" applyFont="1" applyBorder="1" applyAlignment="1">
      <alignment wrapText="1"/>
    </xf>
    <xf numFmtId="164" fontId="7" fillId="0" borderId="0" xfId="1" applyNumberFormat="1" applyFont="1" applyBorder="1" applyAlignment="1"/>
    <xf numFmtId="0" fontId="7" fillId="0" borderId="0" xfId="0" applyFont="1" applyBorder="1" applyAlignment="1"/>
    <xf numFmtId="0" fontId="7" fillId="0" borderId="0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9" fontId="5" fillId="4" borderId="1" xfId="4" applyFont="1" applyFill="1" applyBorder="1"/>
    <xf numFmtId="164" fontId="5" fillId="4" borderId="0" xfId="1" applyNumberFormat="1" applyFont="1" applyFill="1" applyBorder="1"/>
    <xf numFmtId="0" fontId="5" fillId="4" borderId="0" xfId="0" applyFont="1" applyFill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1" xfId="1" applyNumberFormat="1" applyFont="1" applyFill="1" applyBorder="1"/>
    <xf numFmtId="9" fontId="3" fillId="2" borderId="1" xfId="4" applyFont="1" applyFill="1" applyBorder="1"/>
    <xf numFmtId="0" fontId="3" fillId="0" borderId="0" xfId="0" applyFont="1" applyBorder="1"/>
    <xf numFmtId="165" fontId="3" fillId="0" borderId="0" xfId="3" applyNumberFormat="1" applyFont="1" applyBorder="1"/>
    <xf numFmtId="0" fontId="5" fillId="0" borderId="0" xfId="0" applyFont="1" applyBorder="1"/>
    <xf numFmtId="165" fontId="0" fillId="0" borderId="0" xfId="3" applyNumberFormat="1" applyFont="1" applyBorder="1"/>
    <xf numFmtId="164" fontId="0" fillId="0" borderId="0" xfId="0" applyNumberFormat="1" applyBorder="1"/>
    <xf numFmtId="0" fontId="7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4" applyFont="1" applyFill="1" applyBorder="1"/>
    <xf numFmtId="164" fontId="3" fillId="5" borderId="2" xfId="1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</cellXfs>
  <cellStyles count="5">
    <cellStyle name="Ezres" xfId="1" builtinId="3"/>
    <cellStyle name="Normál" xfId="0" builtinId="0"/>
    <cellStyle name="Normál 2" xfId="2"/>
    <cellStyle name="Pénznem" xfId="3" builtinId="4"/>
    <cellStyle name="Százalék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Normal="100" workbookViewId="0">
      <selection activeCell="E24" sqref="E24"/>
    </sheetView>
  </sheetViews>
  <sheetFormatPr defaultRowHeight="12.75"/>
  <cols>
    <col min="1" max="1" width="6.140625" style="18" bestFit="1" customWidth="1"/>
    <col min="2" max="2" width="47.85546875" style="18" bestFit="1" customWidth="1"/>
    <col min="3" max="3" width="18.7109375" style="22" customWidth="1"/>
    <col min="4" max="4" width="18.7109375" style="18" customWidth="1"/>
    <col min="5" max="5" width="16.140625" style="18" customWidth="1"/>
    <col min="6" max="6" width="11.85546875" style="18" customWidth="1"/>
    <col min="7" max="7" width="17.140625" bestFit="1" customWidth="1"/>
    <col min="8" max="8" width="13.5703125" customWidth="1"/>
    <col min="9" max="9" width="14.28515625" bestFit="1" customWidth="1"/>
  </cols>
  <sheetData>
    <row r="1" spans="1:7">
      <c r="A1" s="124" t="s">
        <v>417</v>
      </c>
      <c r="B1" s="125"/>
      <c r="C1" s="125"/>
      <c r="D1" s="125"/>
      <c r="E1" s="125"/>
      <c r="F1" s="125"/>
    </row>
    <row r="2" spans="1:7" ht="16.149999999999999" customHeight="1">
      <c r="A2" s="126" t="s">
        <v>390</v>
      </c>
      <c r="B2" s="126"/>
      <c r="C2" s="126"/>
      <c r="D2" s="126"/>
      <c r="E2" s="126"/>
      <c r="F2" s="126"/>
    </row>
    <row r="3" spans="1:7" ht="25.5">
      <c r="A3" s="38" t="s">
        <v>389</v>
      </c>
      <c r="B3" s="38" t="s">
        <v>387</v>
      </c>
      <c r="C3" s="38" t="s">
        <v>94</v>
      </c>
      <c r="D3" s="39" t="s">
        <v>401</v>
      </c>
      <c r="E3" s="38" t="s">
        <v>402</v>
      </c>
      <c r="F3" s="38" t="s">
        <v>409</v>
      </c>
    </row>
    <row r="4" spans="1:7">
      <c r="A4" s="19" t="s">
        <v>247</v>
      </c>
      <c r="B4" s="20" t="s">
        <v>248</v>
      </c>
      <c r="C4" s="79">
        <f ca="1">' 2. Önk. Bevételek'!C4</f>
        <v>492756644</v>
      </c>
      <c r="D4" s="79">
        <f ca="1">' 2. Önk. Bevételek'!D4+'7. Polg.Hiv.'!D75+'8. WAMKK'!D75</f>
        <v>493130273</v>
      </c>
      <c r="E4" s="79">
        <f ca="1">' 2. Önk. Bevételek'!E4+'7. Polg.Hiv.'!E75+'8. WAMKK'!E75</f>
        <v>288388453</v>
      </c>
      <c r="F4" s="50">
        <f>E4/D4</f>
        <v>0.58481190222933244</v>
      </c>
      <c r="G4" s="3"/>
    </row>
    <row r="5" spans="1:7" ht="25.5">
      <c r="A5" s="19" t="s">
        <v>271</v>
      </c>
      <c r="B5" s="20" t="s">
        <v>272</v>
      </c>
      <c r="C5" s="79">
        <f ca="1">' 2. Önk. Bevételek'!C21</f>
        <v>111321000</v>
      </c>
      <c r="D5" s="79">
        <f ca="1">' 2. Önk. Bevételek'!D21</f>
        <v>111321000</v>
      </c>
      <c r="E5" s="79">
        <f ca="1">' 2. Önk. Bevételek'!E21</f>
        <v>70879667</v>
      </c>
      <c r="F5" s="50">
        <f t="shared" ref="F5:F11" si="0">E5/D5</f>
        <v>0.63671424978216151</v>
      </c>
    </row>
    <row r="6" spans="1:7">
      <c r="A6" s="19" t="s">
        <v>281</v>
      </c>
      <c r="B6" s="20" t="s">
        <v>282</v>
      </c>
      <c r="C6" s="79">
        <f ca="1">' 2. Önk. Bevételek'!C29</f>
        <v>185650000</v>
      </c>
      <c r="D6" s="79">
        <f ca="1">' 2. Önk. Bevételek'!D29</f>
        <v>185650000</v>
      </c>
      <c r="E6" s="79">
        <f ca="1">' 2. Önk. Bevételek'!E29</f>
        <v>95833377</v>
      </c>
      <c r="F6" s="50">
        <f t="shared" si="0"/>
        <v>0.5162045623485052</v>
      </c>
    </row>
    <row r="7" spans="1:7">
      <c r="A7" s="19" t="s">
        <v>297</v>
      </c>
      <c r="B7" s="20" t="s">
        <v>298</v>
      </c>
      <c r="C7" s="79">
        <f ca="1">' 2. Önk. Bevételek'!C40+'4. Gondozási Kp.'!C74+'5. Csicsergő'!C76+'6. Gólyahír'!C75+'7. Polg.Hiv.'!C77+'8. WAMKK'!C77+'9. Közp. Konyha'!C75</f>
        <v>72503306</v>
      </c>
      <c r="D7" s="79">
        <f ca="1">' 2. Önk. Bevételek'!D40+'4. Gondozási Kp.'!D74+'6. Gólyahír'!D75+'7. Polg.Hiv.'!D77+'8. WAMKK'!D77+'9. Közp. Konyha'!D75</f>
        <v>120346343</v>
      </c>
      <c r="E7" s="79">
        <f ca="1">' 2. Önk. Bevételek'!E40+'4. Gondozási Kp.'!E74+'5. Csicsergő'!E76+'6. Gólyahír'!E75+'7. Polg.Hiv.'!E77+'8. WAMKK'!E77+'9. Közp. Konyha'!E75</f>
        <v>75052836</v>
      </c>
      <c r="F7" s="50">
        <f t="shared" si="0"/>
        <v>0.62364035440611598</v>
      </c>
      <c r="G7" s="3"/>
    </row>
    <row r="8" spans="1:7">
      <c r="A8" s="19" t="s">
        <v>325</v>
      </c>
      <c r="B8" s="20" t="s">
        <v>326</v>
      </c>
      <c r="C8" s="79">
        <f ca="1">' 2. Önk. Bevételek'!C57</f>
        <v>0</v>
      </c>
      <c r="D8" s="79">
        <f ca="1">' 2. Önk. Bevételek'!D57</f>
        <v>42783221</v>
      </c>
      <c r="E8" s="79">
        <f ca="1">' 2. Önk. Bevételek'!E57</f>
        <v>42783221</v>
      </c>
      <c r="F8" s="50">
        <f t="shared" si="0"/>
        <v>1</v>
      </c>
    </row>
    <row r="9" spans="1:7">
      <c r="A9" s="19" t="s">
        <v>335</v>
      </c>
      <c r="B9" s="20" t="s">
        <v>336</v>
      </c>
      <c r="C9" s="79">
        <f ca="1">' 2. Önk. Bevételek'!C62</f>
        <v>50933400</v>
      </c>
      <c r="D9" s="79">
        <f ca="1">' 2. Önk. Bevételek'!D62</f>
        <v>7995179</v>
      </c>
      <c r="E9" s="79">
        <f ca="1">+' 2. Önk. Bevételek'!E62</f>
        <v>5200000</v>
      </c>
      <c r="F9" s="50">
        <f t="shared" si="0"/>
        <v>0.65039194244431553</v>
      </c>
    </row>
    <row r="10" spans="1:7">
      <c r="A10" s="19" t="s">
        <v>342</v>
      </c>
      <c r="B10" s="20" t="s">
        <v>343</v>
      </c>
      <c r="C10" s="79">
        <f ca="1">' 2. Önk. Bevételek'!C66</f>
        <v>0</v>
      </c>
      <c r="D10" s="79">
        <f ca="1">' 2. Önk. Bevételek'!D66</f>
        <v>155000</v>
      </c>
      <c r="E10" s="79">
        <f ca="1">' 2. Önk. Bevételek'!E66</f>
        <v>155000</v>
      </c>
      <c r="F10" s="50">
        <f t="shared" si="0"/>
        <v>1</v>
      </c>
    </row>
    <row r="11" spans="1:7">
      <c r="A11" s="19" t="s">
        <v>349</v>
      </c>
      <c r="B11" s="20" t="s">
        <v>350</v>
      </c>
      <c r="C11" s="79">
        <f ca="1">+' 2. Önk. Bevételek'!C70+'4. Gondozási Kp.'!C78+'5. Csicsergő'!C79+'6. Gólyahír'!C79+'7. Polg.Hiv.'!C80+'8. WAMKK'!C81+'9. Közp. Konyha'!C79</f>
        <v>578159118</v>
      </c>
      <c r="D11" s="79">
        <f ca="1">+' 2. Önk. Bevételek'!D70+'4. Gondozási Kp.'!D78+'5. Csicsergő'!D79+'6. Gólyahír'!D79+'7. Polg.Hiv.'!D80+'8. WAMKK'!D81+'9. Közp. Konyha'!D79</f>
        <v>529942452</v>
      </c>
      <c r="E11" s="79">
        <f ca="1">+' 2. Önk. Bevételek'!E70+'4. Gondozási Kp.'!E78+'5. Csicsergő'!E79+'6. Gólyahír'!E79+'7. Polg.Hiv.'!E80+'8. WAMKK'!E81+'9. Közp. Konyha'!E79</f>
        <v>162709170</v>
      </c>
      <c r="F11" s="50">
        <f t="shared" si="0"/>
        <v>0.30703177181963148</v>
      </c>
    </row>
    <row r="12" spans="1:7">
      <c r="A12" s="5"/>
      <c r="B12" s="4" t="s">
        <v>393</v>
      </c>
      <c r="C12" s="9">
        <f>SUM(C4:C11)</f>
        <v>1491323468</v>
      </c>
      <c r="D12" s="9">
        <f>SUM(D4:D11)</f>
        <v>1491323468</v>
      </c>
      <c r="E12" s="9">
        <f>SUM(E4:E11)</f>
        <v>741001724</v>
      </c>
      <c r="F12" s="51">
        <f>E12/D12</f>
        <v>0.49687525201608373</v>
      </c>
      <c r="G12" s="3"/>
    </row>
    <row r="13" spans="1:7">
      <c r="A13" s="127"/>
      <c r="B13" s="128"/>
      <c r="C13" s="128"/>
      <c r="D13" s="128"/>
      <c r="E13" s="128"/>
      <c r="F13" s="129"/>
    </row>
    <row r="14" spans="1:7" ht="13.15" customHeight="1">
      <c r="A14" s="126" t="s">
        <v>391</v>
      </c>
      <c r="B14" s="126"/>
      <c r="C14" s="126"/>
      <c r="D14" s="126"/>
      <c r="E14" s="126"/>
      <c r="F14" s="126"/>
    </row>
    <row r="15" spans="1:7" ht="25.5">
      <c r="A15" s="38" t="s">
        <v>389</v>
      </c>
      <c r="B15" s="38" t="s">
        <v>387</v>
      </c>
      <c r="C15" s="38" t="s">
        <v>94</v>
      </c>
      <c r="D15" s="39" t="s">
        <v>401</v>
      </c>
      <c r="E15" s="38" t="s">
        <v>402</v>
      </c>
      <c r="F15" s="38" t="s">
        <v>409</v>
      </c>
    </row>
    <row r="16" spans="1:7">
      <c r="A16" s="19" t="s">
        <v>0</v>
      </c>
      <c r="B16" s="23" t="s">
        <v>3</v>
      </c>
      <c r="C16" s="79">
        <f ca="1">+'3. Önk. Kiadások'!C3+'4. Gondozási Kp.'!C3+'5. Csicsergő'!C3+'6. Gólyahír'!C3+'7. Polg.Hiv.'!C3+'8. WAMKK'!C3+'9. Közp. Konyha'!C3</f>
        <v>301796474</v>
      </c>
      <c r="D16" s="79">
        <f ca="1">'3. Önk. Kiadások'!D3+'4. Gondozási Kp.'!D3+'5. Csicsergő'!D3+'6. Gólyahír'!D3+'7. Polg.Hiv.'!D3+'8. WAMKK'!D3+'9. Közp. Konyha'!D3</f>
        <v>301796474</v>
      </c>
      <c r="E16" s="79">
        <f ca="1">'3. Önk. Kiadások'!E3+'4. Gondozási Kp.'!E3+'5. Csicsergő'!E3+'6. Gólyahír'!E3+'7. Polg.Hiv.'!E3+'8. WAMKK'!E3+'9. Közp. Konyha'!E3</f>
        <v>164640517</v>
      </c>
      <c r="F16" s="50">
        <f t="shared" ref="F16:F22" si="1">E16/D16</f>
        <v>0.54553492563335915</v>
      </c>
    </row>
    <row r="17" spans="1:10" ht="15" customHeight="1">
      <c r="A17" s="19" t="s">
        <v>27</v>
      </c>
      <c r="B17" s="23" t="s">
        <v>28</v>
      </c>
      <c r="C17" s="79">
        <f ca="1">+'3. Önk. Kiadások'!C19+'4. Gondozási Kp.'!C19+'5. Csicsergő'!C20+'6. Gólyahír'!C19+'7. Polg.Hiv.'!C19+'8. WAMKK'!C19+'9. Közp. Konyha'!C19</f>
        <v>79741853</v>
      </c>
      <c r="D17" s="79">
        <f ca="1">'3. Önk. Kiadások'!D19+'4. Gondozási Kp.'!D19+'5. Csicsergő'!D20+'6. Gólyahír'!D19+'7. Polg.Hiv.'!D19+'8. WAMKK'!D19+'9. Közp. Konyha'!D19</f>
        <v>79741853</v>
      </c>
      <c r="E17" s="79">
        <f ca="1">'3. Önk. Kiadások'!E19+'4. Gondozási Kp.'!E19+'5. Csicsergő'!E20+'6. Gólyahír'!E19+'7. Polg.Hiv.'!E19+'8. WAMKK'!E19+'9. Közp. Konyha'!E19</f>
        <v>41232990</v>
      </c>
      <c r="F17" s="50">
        <f t="shared" si="1"/>
        <v>0.51708091107438903</v>
      </c>
      <c r="H17" s="95"/>
      <c r="I17" s="95"/>
      <c r="J17" s="95"/>
    </row>
    <row r="18" spans="1:10">
      <c r="A18" s="19" t="s">
        <v>30</v>
      </c>
      <c r="B18" s="23" t="s">
        <v>31</v>
      </c>
      <c r="C18" s="79">
        <f ca="1">'3. Önk. Kiadások'!C22+'4. Gondozási Kp.'!C22+'5. Csicsergő'!C23+'6. Gólyahír'!C22+'7. Polg.Hiv.'!C22+'8. WAMKK'!C22+'9. Közp. Konyha'!C22</f>
        <v>194763497</v>
      </c>
      <c r="D18" s="79">
        <f ca="1">'3. Önk. Kiadások'!D22+'4. Gondozási Kp.'!D22+'5. Csicsergő'!D23+'6. Gólyahír'!D22+'7. Polg.Hiv.'!D22+'8. WAMKK'!D22+'9. Közp. Konyha'!D22</f>
        <v>194102946</v>
      </c>
      <c r="E18" s="79">
        <f ca="1">'3. Önk. Kiadások'!E22+'4. Gondozási Kp.'!E22+'5. Csicsergő'!E23+'6. Gólyahír'!E22+'7. Polg.Hiv.'!E22+'8. WAMKK'!E22+'9. Közp. Konyha'!E22</f>
        <v>108997686</v>
      </c>
      <c r="F18" s="93">
        <f t="shared" si="1"/>
        <v>0.56154575830085551</v>
      </c>
      <c r="G18" s="3"/>
      <c r="H18" s="112"/>
      <c r="I18" s="113"/>
      <c r="J18" s="95"/>
    </row>
    <row r="19" spans="1:10">
      <c r="A19" s="19" t="s">
        <v>117</v>
      </c>
      <c r="B19" s="23" t="s">
        <v>118</v>
      </c>
      <c r="C19" s="79">
        <f ca="1">'3. Önk. Kiadások'!C71</f>
        <v>30711000</v>
      </c>
      <c r="D19" s="79">
        <f ca="1">'3. Önk. Kiadások'!D71</f>
        <v>30711000</v>
      </c>
      <c r="E19" s="79">
        <f ca="1">'3. Önk. Kiadások'!E71</f>
        <v>24152803</v>
      </c>
      <c r="F19" s="50">
        <f t="shared" si="1"/>
        <v>0.78645446257041451</v>
      </c>
      <c r="G19" s="3"/>
      <c r="H19" s="114"/>
      <c r="I19" s="115"/>
      <c r="J19" s="95"/>
    </row>
    <row r="20" spans="1:10">
      <c r="A20" s="19" t="s">
        <v>392</v>
      </c>
      <c r="B20" s="23" t="s">
        <v>147</v>
      </c>
      <c r="C20" s="79">
        <f ca="1">'3. Önk. Kiadások'!C96</f>
        <v>308218319</v>
      </c>
      <c r="D20" s="79">
        <f ca="1">'3. Önk. Kiadások'!D96</f>
        <v>308218319</v>
      </c>
      <c r="E20" s="79">
        <f ca="1">'3. Önk. Kiadások'!E96</f>
        <v>59316980</v>
      </c>
      <c r="F20" s="50">
        <f t="shared" si="1"/>
        <v>0.19245118263071184</v>
      </c>
      <c r="H20" s="114"/>
      <c r="I20" s="115"/>
      <c r="J20" s="95"/>
    </row>
    <row r="21" spans="1:10">
      <c r="A21" s="19" t="s">
        <v>164</v>
      </c>
      <c r="B21" s="23" t="s">
        <v>165</v>
      </c>
      <c r="C21" s="79">
        <f ca="1">'3. Önk. Kiadások'!C110+'5. Csicsergő'!C73</f>
        <v>103575000</v>
      </c>
      <c r="D21" s="79">
        <f ca="1">'3. Önk. Kiadások'!D110+'5. Csicsergő'!D73+'7. Polg.Hiv.'!D72</f>
        <v>104235551</v>
      </c>
      <c r="E21" s="79">
        <f ca="1">'3. Önk. Kiadások'!E110+'5. Csicsergő'!E73+'7. Polg.Hiv.'!E72</f>
        <v>12451218</v>
      </c>
      <c r="F21" s="50">
        <f t="shared" si="1"/>
        <v>0.11945269997181672</v>
      </c>
      <c r="H21" s="114"/>
      <c r="I21" s="115"/>
      <c r="J21" s="95"/>
    </row>
    <row r="22" spans="1:10">
      <c r="A22" s="19" t="s">
        <v>179</v>
      </c>
      <c r="B22" s="23" t="s">
        <v>180</v>
      </c>
      <c r="C22" s="79">
        <f ca="1">'3. Önk. Kiadások'!C119</f>
        <v>73911000</v>
      </c>
      <c r="D22" s="79">
        <f ca="1">'3. Önk. Kiadások'!D119</f>
        <v>73911000</v>
      </c>
      <c r="E22" s="79">
        <f ca="1">'3. Önk. Kiadások'!E119</f>
        <v>53667939</v>
      </c>
      <c r="F22" s="50">
        <f t="shared" si="1"/>
        <v>0.7261157202581483</v>
      </c>
      <c r="H22" s="112"/>
      <c r="I22" s="113"/>
      <c r="J22" s="95"/>
    </row>
    <row r="23" spans="1:10">
      <c r="A23" s="19" t="s">
        <v>189</v>
      </c>
      <c r="B23" s="23" t="s">
        <v>190</v>
      </c>
      <c r="C23" s="79">
        <f ca="1">'1. Sülysáp összesen'!C136</f>
        <v>0</v>
      </c>
      <c r="D23" s="79">
        <f ca="1">'1. Sülysáp összesen'!D136</f>
        <v>0</v>
      </c>
      <c r="E23" s="79">
        <f ca="1">'1. Sülysáp összesen'!E136</f>
        <v>0</v>
      </c>
      <c r="F23" s="50">
        <v>0</v>
      </c>
      <c r="H23" s="116"/>
      <c r="I23" s="95"/>
      <c r="J23" s="95"/>
    </row>
    <row r="24" spans="1:10">
      <c r="A24" s="19" t="s">
        <v>207</v>
      </c>
      <c r="B24" s="23" t="s">
        <v>208</v>
      </c>
      <c r="C24" s="79">
        <f ca="1">+'3. Önk. Kiadások'!C135</f>
        <v>398606325</v>
      </c>
      <c r="D24" s="79">
        <f ca="1">+'3. Önk. Kiadások'!D135</f>
        <v>398606325</v>
      </c>
      <c r="E24" s="79">
        <f ca="1">+'3. Önk. Kiadások'!E135</f>
        <v>162709170</v>
      </c>
      <c r="F24" s="50">
        <f>+E24/D24</f>
        <v>0.40819515345121532</v>
      </c>
      <c r="H24" s="95"/>
      <c r="I24" s="95"/>
      <c r="J24" s="95"/>
    </row>
    <row r="25" spans="1:10">
      <c r="A25" s="10"/>
      <c r="B25" s="4" t="s">
        <v>394</v>
      </c>
      <c r="C25" s="8">
        <f>SUM(C16:C24)</f>
        <v>1491323468</v>
      </c>
      <c r="D25" s="8">
        <f>SUM(D16:D24)</f>
        <v>1491323468</v>
      </c>
      <c r="E25" s="8">
        <f>SUM(E16:E24)</f>
        <v>627169303</v>
      </c>
      <c r="F25" s="51">
        <f>E25/D25</f>
        <v>0.42054545271864519</v>
      </c>
      <c r="I25" s="3"/>
    </row>
    <row r="26" spans="1:10">
      <c r="I26" s="3"/>
    </row>
    <row r="27" spans="1:10">
      <c r="G27" s="3"/>
      <c r="I27" s="3"/>
    </row>
    <row r="28" spans="1:10">
      <c r="I28" s="3"/>
    </row>
    <row r="30" spans="1:10">
      <c r="D30" s="24"/>
    </row>
    <row r="31" spans="1:10">
      <c r="D31" s="24"/>
      <c r="E31" s="24"/>
      <c r="G31" s="3"/>
    </row>
    <row r="34" spans="2:5">
      <c r="E34" s="24"/>
    </row>
    <row r="36" spans="2:5">
      <c r="E36" s="24"/>
    </row>
    <row r="37" spans="2:5">
      <c r="E37" s="24"/>
    </row>
    <row r="38" spans="2:5">
      <c r="D38" s="24"/>
      <c r="E38" s="24"/>
    </row>
    <row r="39" spans="2:5">
      <c r="B39" s="24"/>
      <c r="D39" s="24"/>
      <c r="E39" s="24"/>
    </row>
    <row r="40" spans="2:5">
      <c r="B40" s="24"/>
      <c r="E40" s="24"/>
    </row>
  </sheetData>
  <mergeCells count="4">
    <mergeCell ref="A1:F1"/>
    <mergeCell ref="A2:F2"/>
    <mergeCell ref="A14:F14"/>
    <mergeCell ref="A13:F1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F24" sqref="F24"/>
    </sheetView>
  </sheetViews>
  <sheetFormatPr defaultRowHeight="12.75"/>
  <cols>
    <col min="1" max="1" width="41" style="18" customWidth="1"/>
    <col min="2" max="2" width="30.85546875" style="18" customWidth="1"/>
  </cols>
  <sheetData>
    <row r="1" spans="1:5">
      <c r="A1" s="132" t="s">
        <v>447</v>
      </c>
      <c r="B1" s="132"/>
      <c r="C1" s="40"/>
      <c r="D1" s="40"/>
      <c r="E1" s="41"/>
    </row>
    <row r="2" spans="1:5">
      <c r="A2" s="68" t="s">
        <v>387</v>
      </c>
      <c r="B2" s="68" t="s">
        <v>404</v>
      </c>
    </row>
    <row r="3" spans="1:5">
      <c r="A3" s="86" t="s">
        <v>449</v>
      </c>
      <c r="B3" s="21">
        <f>1323616+1455552+1409648+33440</f>
        <v>4222256</v>
      </c>
    </row>
    <row r="4" spans="1:5">
      <c r="A4" s="86" t="s">
        <v>448</v>
      </c>
      <c r="B4" s="21">
        <f>1169010+1030500+1064880</f>
        <v>3264390</v>
      </c>
    </row>
    <row r="5" spans="1:5">
      <c r="A5" s="86" t="s">
        <v>451</v>
      </c>
      <c r="B5" s="21">
        <f>360860+360860+383945+16929</f>
        <v>1122594</v>
      </c>
    </row>
    <row r="6" spans="1:5">
      <c r="A6" s="86" t="s">
        <v>450</v>
      </c>
      <c r="B6" s="21">
        <f>18848585+9027586+20182559</f>
        <v>48058730</v>
      </c>
    </row>
    <row r="7" spans="1:5">
      <c r="A7" s="19" t="s">
        <v>405</v>
      </c>
      <c r="B7" s="21"/>
    </row>
    <row r="8" spans="1:5">
      <c r="A8" s="86" t="s">
        <v>454</v>
      </c>
      <c r="B8" s="21">
        <v>17663</v>
      </c>
    </row>
    <row r="9" spans="1:5">
      <c r="A9" s="19" t="s">
        <v>406</v>
      </c>
      <c r="B9" s="21"/>
    </row>
    <row r="10" spans="1:5">
      <c r="A10" s="86" t="s">
        <v>453</v>
      </c>
      <c r="B10" s="21">
        <f>1407504+1417566</f>
        <v>2825070</v>
      </c>
    </row>
    <row r="11" spans="1:5">
      <c r="A11" s="86" t="s">
        <v>452</v>
      </c>
      <c r="B11" s="21">
        <f>488061+481965+448183+248559+245110+460121</f>
        <v>2371999</v>
      </c>
    </row>
    <row r="12" spans="1:5">
      <c r="A12" s="10" t="s">
        <v>407</v>
      </c>
      <c r="B12" s="8">
        <f>SUM(B3:B11)</f>
        <v>61882702</v>
      </c>
    </row>
    <row r="13" spans="1:5">
      <c r="A13" s="19"/>
      <c r="B13" s="21"/>
    </row>
    <row r="14" spans="1:5">
      <c r="A14" s="69" t="s">
        <v>408</v>
      </c>
      <c r="B14" s="70">
        <f>+B12</f>
        <v>61882702</v>
      </c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opLeftCell="A73" zoomScaleNormal="100" workbookViewId="0">
      <selection activeCell="E4" sqref="E4"/>
    </sheetView>
  </sheetViews>
  <sheetFormatPr defaultRowHeight="12.75"/>
  <cols>
    <col min="1" max="1" width="7.85546875" style="18" customWidth="1"/>
    <col min="2" max="2" width="54.85546875" style="18" bestFit="1" customWidth="1"/>
    <col min="3" max="3" width="17.7109375" style="18" customWidth="1"/>
    <col min="4" max="4" width="19" style="22" customWidth="1"/>
    <col min="5" max="5" width="15.42578125" style="22" customWidth="1"/>
    <col min="6" max="6" width="10" customWidth="1"/>
    <col min="7" max="7" width="17.5703125" bestFit="1" customWidth="1"/>
    <col min="8" max="8" width="17.85546875" style="13" customWidth="1"/>
    <col min="9" max="9" width="13.7109375" bestFit="1" customWidth="1"/>
  </cols>
  <sheetData>
    <row r="1" spans="1:8">
      <c r="A1" s="130" t="s">
        <v>410</v>
      </c>
      <c r="B1" s="131"/>
      <c r="C1" s="131"/>
      <c r="D1" s="131"/>
      <c r="E1" s="131"/>
      <c r="F1" s="131"/>
    </row>
    <row r="2" spans="1:8">
      <c r="A2" s="53"/>
      <c r="B2" s="54"/>
      <c r="C2" s="54"/>
      <c r="D2" s="54"/>
      <c r="E2" s="54"/>
      <c r="F2" s="54"/>
    </row>
    <row r="3" spans="1:8" ht="25.5">
      <c r="A3" s="38" t="s">
        <v>389</v>
      </c>
      <c r="B3" s="38" t="s">
        <v>387</v>
      </c>
      <c r="C3" s="38" t="s">
        <v>94</v>
      </c>
      <c r="D3" s="39" t="s">
        <v>403</v>
      </c>
      <c r="E3" s="38" t="s">
        <v>402</v>
      </c>
      <c r="F3" s="38" t="s">
        <v>409</v>
      </c>
      <c r="H3"/>
    </row>
    <row r="4" spans="1:8">
      <c r="A4" s="5" t="s">
        <v>247</v>
      </c>
      <c r="B4" s="4" t="s">
        <v>248</v>
      </c>
      <c r="C4" s="6">
        <f>+C5+C12+C13+C14+C15+C16</f>
        <v>492756644</v>
      </c>
      <c r="D4" s="6">
        <f>+D5+D12+D13+D14+D15+D16</f>
        <v>492756644</v>
      </c>
      <c r="E4" s="6">
        <f>+E5+E12+E13+E14+E15+E16</f>
        <v>288014824</v>
      </c>
      <c r="F4" s="51">
        <f>E4/D4</f>
        <v>0.58449708899308117</v>
      </c>
      <c r="H4"/>
    </row>
    <row r="5" spans="1:8">
      <c r="A5" s="73" t="s">
        <v>249</v>
      </c>
      <c r="B5" s="74" t="s">
        <v>250</v>
      </c>
      <c r="C5" s="75">
        <f>+C6+C7+C8+C9+C10</f>
        <v>492756644</v>
      </c>
      <c r="D5" s="76">
        <f>+D6+D7+D8+D9+D10</f>
        <v>473558106</v>
      </c>
      <c r="E5" s="76">
        <f>+E6+E7+E8+E9+E10+E11</f>
        <v>268816286</v>
      </c>
      <c r="F5" s="77">
        <f>+E5/D5</f>
        <v>0.56765216896107784</v>
      </c>
      <c r="G5" s="3"/>
      <c r="H5"/>
    </row>
    <row r="6" spans="1:8" ht="25.5">
      <c r="A6" s="19" t="s">
        <v>251</v>
      </c>
      <c r="B6" s="25" t="s">
        <v>413</v>
      </c>
      <c r="C6" s="26">
        <v>160068885</v>
      </c>
      <c r="D6" s="21">
        <f>+C6-D16-D10</f>
        <v>138520192</v>
      </c>
      <c r="E6" s="21">
        <v>83687786</v>
      </c>
      <c r="F6" s="77">
        <f t="shared" ref="F6:F16" si="0">+E6/D6</f>
        <v>0.60415586198436688</v>
      </c>
      <c r="H6" s="3"/>
    </row>
    <row r="7" spans="1:8" ht="25.5">
      <c r="A7" s="19" t="s">
        <v>252</v>
      </c>
      <c r="B7" s="25" t="s">
        <v>253</v>
      </c>
      <c r="C7" s="26">
        <v>157625433</v>
      </c>
      <c r="D7" s="26">
        <v>157625433</v>
      </c>
      <c r="E7" s="21">
        <v>79643070</v>
      </c>
      <c r="F7" s="77">
        <f t="shared" si="0"/>
        <v>0.50526789036639796</v>
      </c>
      <c r="H7"/>
    </row>
    <row r="8" spans="1:8" ht="25.5">
      <c r="A8" s="19" t="s">
        <v>254</v>
      </c>
      <c r="B8" s="25" t="s">
        <v>255</v>
      </c>
      <c r="C8" s="26">
        <v>165757646</v>
      </c>
      <c r="D8" s="21">
        <v>165757646</v>
      </c>
      <c r="E8" s="21">
        <v>98279181</v>
      </c>
      <c r="F8" s="77">
        <f t="shared" si="0"/>
        <v>0.59290888457718571</v>
      </c>
      <c r="H8"/>
    </row>
    <row r="9" spans="1:8">
      <c r="A9" s="19" t="s">
        <v>256</v>
      </c>
      <c r="B9" s="25" t="s">
        <v>257</v>
      </c>
      <c r="C9" s="26">
        <v>9304680</v>
      </c>
      <c r="D9" s="26">
        <f>+C9</f>
        <v>9304680</v>
      </c>
      <c r="E9" s="21">
        <v>4856094</v>
      </c>
      <c r="F9" s="77">
        <f t="shared" si="0"/>
        <v>0.52189801261300761</v>
      </c>
      <c r="H9"/>
    </row>
    <row r="10" spans="1:8">
      <c r="A10" s="19" t="s">
        <v>258</v>
      </c>
      <c r="B10" s="25" t="s">
        <v>259</v>
      </c>
      <c r="C10" s="26">
        <v>0</v>
      </c>
      <c r="D10" s="21">
        <v>2350155</v>
      </c>
      <c r="E10" s="21">
        <v>2350155</v>
      </c>
      <c r="F10" s="77">
        <f t="shared" si="0"/>
        <v>1</v>
      </c>
      <c r="H10"/>
    </row>
    <row r="11" spans="1:8" ht="14.25" customHeight="1">
      <c r="A11" s="19" t="s">
        <v>260</v>
      </c>
      <c r="B11" s="25" t="s">
        <v>261</v>
      </c>
      <c r="C11" s="26">
        <v>0</v>
      </c>
      <c r="D11" s="21"/>
      <c r="E11" s="21"/>
      <c r="F11" s="77"/>
      <c r="G11" s="3"/>
      <c r="H11"/>
    </row>
    <row r="12" spans="1:8">
      <c r="A12" s="73" t="s">
        <v>262</v>
      </c>
      <c r="B12" s="74" t="s">
        <v>263</v>
      </c>
      <c r="C12" s="75"/>
      <c r="D12" s="76"/>
      <c r="E12" s="76"/>
      <c r="F12" s="77"/>
      <c r="H12"/>
    </row>
    <row r="13" spans="1:8" ht="25.5">
      <c r="A13" s="73" t="s">
        <v>264</v>
      </c>
      <c r="B13" s="74" t="s">
        <v>265</v>
      </c>
      <c r="C13" s="75"/>
      <c r="D13" s="76"/>
      <c r="E13" s="76"/>
      <c r="F13" s="77"/>
      <c r="H13"/>
    </row>
    <row r="14" spans="1:8" ht="25.5">
      <c r="A14" s="73" t="s">
        <v>266</v>
      </c>
      <c r="B14" s="74" t="s">
        <v>267</v>
      </c>
      <c r="C14" s="75"/>
      <c r="D14" s="76"/>
      <c r="E14" s="76"/>
      <c r="F14" s="77"/>
      <c r="H14"/>
    </row>
    <row r="15" spans="1:8" ht="25.5">
      <c r="A15" s="73" t="s">
        <v>268</v>
      </c>
      <c r="B15" s="74" t="s">
        <v>269</v>
      </c>
      <c r="C15" s="75"/>
      <c r="D15" s="76"/>
      <c r="E15" s="76"/>
      <c r="F15" s="77"/>
      <c r="H15"/>
    </row>
    <row r="16" spans="1:8" ht="38.25">
      <c r="A16" s="73" t="s">
        <v>270</v>
      </c>
      <c r="B16" s="74" t="s">
        <v>414</v>
      </c>
      <c r="C16" s="75">
        <v>0</v>
      </c>
      <c r="D16" s="76">
        <f>+D17+D18+D19+D20</f>
        <v>19198538</v>
      </c>
      <c r="E16" s="76">
        <f>+E17+E18+E19+E20</f>
        <v>19198538</v>
      </c>
      <c r="F16" s="77">
        <f t="shared" si="0"/>
        <v>1</v>
      </c>
      <c r="G16" s="3"/>
      <c r="H16"/>
    </row>
    <row r="17" spans="1:8" ht="38.25">
      <c r="A17" s="86" t="s">
        <v>427</v>
      </c>
      <c r="B17" s="89" t="s">
        <v>436</v>
      </c>
      <c r="C17" s="75">
        <v>0</v>
      </c>
      <c r="D17" s="96">
        <v>13569510</v>
      </c>
      <c r="E17" s="96">
        <v>13569510</v>
      </c>
      <c r="F17" s="97">
        <f>+E17/D17</f>
        <v>1</v>
      </c>
      <c r="G17" s="3"/>
      <c r="H17"/>
    </row>
    <row r="18" spans="1:8">
      <c r="A18" s="86" t="s">
        <v>433</v>
      </c>
      <c r="B18" s="89" t="s">
        <v>440</v>
      </c>
      <c r="C18" s="75">
        <v>0</v>
      </c>
      <c r="D18" s="96">
        <v>540000</v>
      </c>
      <c r="E18" s="96">
        <v>540000</v>
      </c>
      <c r="F18" s="97">
        <f>+E18/D18</f>
        <v>1</v>
      </c>
      <c r="G18" s="3"/>
      <c r="H18"/>
    </row>
    <row r="19" spans="1:8">
      <c r="A19" s="86" t="s">
        <v>434</v>
      </c>
      <c r="B19" s="89" t="s">
        <v>437</v>
      </c>
      <c r="C19" s="75">
        <v>0</v>
      </c>
      <c r="D19" s="96">
        <v>190910</v>
      </c>
      <c r="E19" s="96">
        <v>190910</v>
      </c>
      <c r="F19" s="97">
        <f>+E19/D19</f>
        <v>1</v>
      </c>
      <c r="G19" s="3"/>
      <c r="H19"/>
    </row>
    <row r="20" spans="1:8" ht="25.5">
      <c r="A20" s="86" t="s">
        <v>435</v>
      </c>
      <c r="B20" s="89" t="s">
        <v>441</v>
      </c>
      <c r="C20" s="75">
        <v>0</v>
      </c>
      <c r="D20" s="96">
        <v>4898118</v>
      </c>
      <c r="E20" s="96">
        <v>4898118</v>
      </c>
      <c r="F20" s="97">
        <f>+E20/D20</f>
        <v>1</v>
      </c>
      <c r="G20" s="3"/>
      <c r="H20"/>
    </row>
    <row r="21" spans="1:8" ht="25.5">
      <c r="A21" s="5" t="s">
        <v>271</v>
      </c>
      <c r="B21" s="4" t="s">
        <v>272</v>
      </c>
      <c r="C21" s="6">
        <f>SUM(C22:C26)</f>
        <v>111321000</v>
      </c>
      <c r="D21" s="6">
        <f>SUM(D22:D26)</f>
        <v>111321000</v>
      </c>
      <c r="E21" s="6">
        <f>SUM(E22:E26)</f>
        <v>70879667</v>
      </c>
      <c r="F21" s="51">
        <f>E21/D21</f>
        <v>0.63671424978216151</v>
      </c>
      <c r="H21"/>
    </row>
    <row r="22" spans="1:8">
      <c r="A22" s="19" t="s">
        <v>273</v>
      </c>
      <c r="B22" s="25" t="s">
        <v>411</v>
      </c>
      <c r="C22" s="26">
        <v>45460000</v>
      </c>
      <c r="D22" s="21">
        <v>48058730</v>
      </c>
      <c r="E22" s="21">
        <v>48058730</v>
      </c>
      <c r="F22" s="72">
        <f>+E22/D22</f>
        <v>1</v>
      </c>
      <c r="H22"/>
    </row>
    <row r="23" spans="1:8" ht="25.5">
      <c r="A23" s="19" t="s">
        <v>274</v>
      </c>
      <c r="B23" s="25" t="s">
        <v>275</v>
      </c>
      <c r="C23" s="26"/>
      <c r="D23" s="21"/>
      <c r="E23" s="19"/>
      <c r="F23" s="2"/>
      <c r="G23" s="71"/>
      <c r="H23"/>
    </row>
    <row r="24" spans="1:8" ht="25.5">
      <c r="A24" s="19" t="s">
        <v>276</v>
      </c>
      <c r="B24" s="25" t="s">
        <v>277</v>
      </c>
      <c r="C24" s="26"/>
      <c r="D24" s="21"/>
      <c r="E24" s="19"/>
      <c r="F24" s="2"/>
      <c r="H24"/>
    </row>
    <row r="25" spans="1:8" ht="25.5">
      <c r="A25" s="19" t="s">
        <v>278</v>
      </c>
      <c r="B25" s="25" t="s">
        <v>279</v>
      </c>
      <c r="C25" s="26"/>
      <c r="D25" s="21"/>
      <c r="E25" s="19"/>
      <c r="F25" s="2"/>
      <c r="H25"/>
    </row>
    <row r="26" spans="1:8" ht="25.5">
      <c r="A26" s="19" t="s">
        <v>280</v>
      </c>
      <c r="B26" s="25" t="s">
        <v>412</v>
      </c>
      <c r="C26" s="26">
        <v>65861000</v>
      </c>
      <c r="D26" s="21">
        <f>65861000-(D22-C22)</f>
        <v>63262270</v>
      </c>
      <c r="E26" s="21">
        <f>+E27+E28</f>
        <v>22820937</v>
      </c>
      <c r="F26" s="72">
        <f>+E26/D26</f>
        <v>0.36073534825734199</v>
      </c>
      <c r="H26"/>
    </row>
    <row r="27" spans="1:8">
      <c r="A27" s="19"/>
      <c r="B27" s="89" t="s">
        <v>438</v>
      </c>
      <c r="C27" s="26"/>
      <c r="D27" s="21"/>
      <c r="E27" s="21">
        <v>16424963</v>
      </c>
      <c r="F27" s="72"/>
      <c r="H27"/>
    </row>
    <row r="28" spans="1:8">
      <c r="A28" s="19"/>
      <c r="B28" s="89" t="s">
        <v>439</v>
      </c>
      <c r="C28" s="26"/>
      <c r="D28" s="21"/>
      <c r="E28" s="21">
        <v>6395974</v>
      </c>
      <c r="F28" s="72"/>
      <c r="H28"/>
    </row>
    <row r="29" spans="1:8">
      <c r="A29" s="5" t="s">
        <v>281</v>
      </c>
      <c r="B29" s="4" t="s">
        <v>282</v>
      </c>
      <c r="C29" s="6">
        <f>+C30+C32+C37</f>
        <v>185650000</v>
      </c>
      <c r="D29" s="6">
        <f>+D30+D32+D37</f>
        <v>185650000</v>
      </c>
      <c r="E29" s="6">
        <f>+E30+E32+E37</f>
        <v>95833377</v>
      </c>
      <c r="F29" s="51">
        <f>E29/D29</f>
        <v>0.5162045623485052</v>
      </c>
      <c r="H29"/>
    </row>
    <row r="30" spans="1:8">
      <c r="A30" s="73" t="s">
        <v>283</v>
      </c>
      <c r="B30" s="74" t="s">
        <v>284</v>
      </c>
      <c r="C30" s="75">
        <v>16250000</v>
      </c>
      <c r="D30" s="76">
        <f>+C30</f>
        <v>16250000</v>
      </c>
      <c r="E30" s="76">
        <v>11241786</v>
      </c>
      <c r="F30" s="77">
        <f>+E30/D30</f>
        <v>0.69180221538461539</v>
      </c>
      <c r="G30" s="3"/>
      <c r="H30"/>
    </row>
    <row r="31" spans="1:8">
      <c r="A31" s="73"/>
      <c r="B31" s="74" t="s">
        <v>285</v>
      </c>
      <c r="C31" s="75"/>
      <c r="D31" s="76"/>
      <c r="E31" s="76"/>
      <c r="F31" s="77"/>
      <c r="H31"/>
    </row>
    <row r="32" spans="1:8">
      <c r="A32" s="73" t="s">
        <v>286</v>
      </c>
      <c r="B32" s="74" t="s">
        <v>287</v>
      </c>
      <c r="C32" s="75">
        <f>+C35+C36</f>
        <v>162500000</v>
      </c>
      <c r="D32" s="76">
        <f>+D35+D36</f>
        <v>162500000</v>
      </c>
      <c r="E32" s="76">
        <f>+E35+E36</f>
        <v>82284620</v>
      </c>
      <c r="F32" s="77">
        <f>+E32/D32</f>
        <v>0.50636689230769227</v>
      </c>
      <c r="H32"/>
    </row>
    <row r="33" spans="1:8">
      <c r="A33" s="19" t="s">
        <v>288</v>
      </c>
      <c r="B33" s="25" t="s">
        <v>289</v>
      </c>
      <c r="C33" s="26">
        <f>SUM(D33:D33)</f>
        <v>0</v>
      </c>
      <c r="D33" s="21"/>
      <c r="E33" s="21"/>
      <c r="F33" s="2"/>
      <c r="H33"/>
    </row>
    <row r="34" spans="1:8">
      <c r="A34" s="19"/>
      <c r="B34" s="25" t="s">
        <v>290</v>
      </c>
      <c r="C34" s="26">
        <f>SUM(D34:D34)</f>
        <v>0</v>
      </c>
      <c r="D34" s="21"/>
      <c r="E34" s="21"/>
      <c r="F34" s="2"/>
      <c r="H34"/>
    </row>
    <row r="35" spans="1:8">
      <c r="A35" s="19"/>
      <c r="B35" s="25" t="s">
        <v>291</v>
      </c>
      <c r="C35" s="26">
        <v>140000000</v>
      </c>
      <c r="D35" s="21">
        <f>+C35</f>
        <v>140000000</v>
      </c>
      <c r="E35" s="21">
        <v>66916529</v>
      </c>
      <c r="F35" s="72">
        <f>+E35/D35</f>
        <v>0.47797520714285713</v>
      </c>
      <c r="H35"/>
    </row>
    <row r="36" spans="1:8">
      <c r="A36" s="19" t="s">
        <v>292</v>
      </c>
      <c r="B36" s="25" t="s">
        <v>293</v>
      </c>
      <c r="C36" s="26">
        <v>22500000</v>
      </c>
      <c r="D36" s="21">
        <f>+C36</f>
        <v>22500000</v>
      </c>
      <c r="E36" s="21">
        <v>15368091</v>
      </c>
      <c r="F36" s="72">
        <f>+E36/D36</f>
        <v>0.68302626666666666</v>
      </c>
      <c r="H36"/>
    </row>
    <row r="37" spans="1:8">
      <c r="A37" s="73" t="s">
        <v>294</v>
      </c>
      <c r="B37" s="74" t="s">
        <v>295</v>
      </c>
      <c r="C37" s="75">
        <f>+C38+C39</f>
        <v>6900000</v>
      </c>
      <c r="D37" s="76">
        <f>+D38+D39</f>
        <v>6900000</v>
      </c>
      <c r="E37" s="76">
        <f>+E38+E39</f>
        <v>2306971</v>
      </c>
      <c r="F37" s="77">
        <f>+E37/D37</f>
        <v>0.33434362318840577</v>
      </c>
      <c r="H37"/>
    </row>
    <row r="38" spans="1:8" ht="38.25">
      <c r="A38" s="19"/>
      <c r="B38" s="25" t="s">
        <v>398</v>
      </c>
      <c r="C38" s="26">
        <v>4700000</v>
      </c>
      <c r="D38" s="21">
        <f>+C38</f>
        <v>4700000</v>
      </c>
      <c r="E38" s="21">
        <f>2306971-75400</f>
        <v>2231571</v>
      </c>
      <c r="F38" s="2"/>
      <c r="H38"/>
    </row>
    <row r="39" spans="1:8" ht="38.25">
      <c r="A39" s="19"/>
      <c r="B39" s="25" t="s">
        <v>296</v>
      </c>
      <c r="C39" s="26">
        <v>2200000</v>
      </c>
      <c r="D39" s="21">
        <f>+C39</f>
        <v>2200000</v>
      </c>
      <c r="E39" s="21">
        <v>75400</v>
      </c>
      <c r="F39" s="2"/>
      <c r="H39"/>
    </row>
    <row r="40" spans="1:8">
      <c r="A40" s="5" t="s">
        <v>297</v>
      </c>
      <c r="B40" s="4" t="s">
        <v>298</v>
      </c>
      <c r="C40" s="6">
        <f>SUM(C41:C56)</f>
        <v>34000000</v>
      </c>
      <c r="D40" s="8">
        <f>SUM(D41:D56)</f>
        <v>34000000</v>
      </c>
      <c r="E40" s="8">
        <f>SUM(E41:E56)</f>
        <v>28871355</v>
      </c>
      <c r="F40" s="51">
        <f>E40/D40</f>
        <v>0.84915750000000001</v>
      </c>
      <c r="G40" s="3"/>
      <c r="H40"/>
    </row>
    <row r="41" spans="1:8">
      <c r="A41" s="19" t="s">
        <v>299</v>
      </c>
      <c r="B41" s="25" t="s">
        <v>300</v>
      </c>
      <c r="C41" s="26">
        <f>SUM(D41:D41)</f>
        <v>0</v>
      </c>
      <c r="D41" s="21"/>
      <c r="E41" s="19"/>
      <c r="F41" s="2"/>
      <c r="H41"/>
    </row>
    <row r="42" spans="1:8">
      <c r="A42" s="19" t="s">
        <v>301</v>
      </c>
      <c r="B42" s="25" t="s">
        <v>302</v>
      </c>
      <c r="C42" s="26">
        <v>28000000</v>
      </c>
      <c r="D42" s="21">
        <f>+C42-D49-D52-D55</f>
        <v>16456535</v>
      </c>
      <c r="E42" s="21">
        <v>16093866</v>
      </c>
      <c r="F42" s="72">
        <f>+E42/D42</f>
        <v>0.97796200719045656</v>
      </c>
      <c r="H42"/>
    </row>
    <row r="43" spans="1:8">
      <c r="A43" s="19" t="s">
        <v>303</v>
      </c>
      <c r="B43" s="25" t="s">
        <v>304</v>
      </c>
      <c r="C43" s="26">
        <v>6000000</v>
      </c>
      <c r="D43" s="21">
        <v>6000000</v>
      </c>
      <c r="E43" s="21">
        <v>1234024</v>
      </c>
      <c r="F43" s="72">
        <f>+E43/D43</f>
        <v>0.20567066666666667</v>
      </c>
      <c r="H43"/>
    </row>
    <row r="44" spans="1:8">
      <c r="A44" s="19"/>
      <c r="B44" s="25" t="s">
        <v>305</v>
      </c>
      <c r="C44" s="26"/>
      <c r="D44" s="21"/>
      <c r="E44" s="21"/>
      <c r="F44" s="2"/>
      <c r="H44"/>
    </row>
    <row r="45" spans="1:8">
      <c r="A45" s="19" t="s">
        <v>306</v>
      </c>
      <c r="B45" s="25" t="s">
        <v>307</v>
      </c>
      <c r="C45" s="26"/>
      <c r="D45" s="21"/>
      <c r="E45" s="21"/>
      <c r="F45" s="2"/>
      <c r="H45"/>
    </row>
    <row r="46" spans="1:8" ht="25.5">
      <c r="A46" s="19"/>
      <c r="B46" s="25" t="s">
        <v>308</v>
      </c>
      <c r="C46" s="26"/>
      <c r="D46" s="21"/>
      <c r="E46" s="21"/>
      <c r="F46" s="2"/>
      <c r="H46"/>
    </row>
    <row r="47" spans="1:8">
      <c r="A47" s="19" t="s">
        <v>309</v>
      </c>
      <c r="B47" s="25" t="s">
        <v>310</v>
      </c>
      <c r="C47" s="26"/>
      <c r="D47" s="21"/>
      <c r="E47" s="21"/>
      <c r="F47" s="2"/>
      <c r="H47"/>
    </row>
    <row r="48" spans="1:8" ht="38.25">
      <c r="A48" s="19"/>
      <c r="B48" s="25" t="s">
        <v>311</v>
      </c>
      <c r="C48" s="26"/>
      <c r="D48" s="21"/>
      <c r="E48" s="21"/>
      <c r="F48" s="2"/>
      <c r="H48"/>
    </row>
    <row r="49" spans="1:8">
      <c r="A49" s="19" t="s">
        <v>312</v>
      </c>
      <c r="B49" s="25" t="s">
        <v>313</v>
      </c>
      <c r="C49" s="26">
        <v>0</v>
      </c>
      <c r="D49" s="21">
        <f>+E49</f>
        <v>11431597</v>
      </c>
      <c r="E49" s="21">
        <v>11431597</v>
      </c>
      <c r="F49" s="72">
        <f>+E49/D49</f>
        <v>1</v>
      </c>
      <c r="H49"/>
    </row>
    <row r="50" spans="1:8">
      <c r="A50" s="19" t="s">
        <v>314</v>
      </c>
      <c r="B50" s="25" t="s">
        <v>315</v>
      </c>
      <c r="C50" s="26"/>
      <c r="D50" s="21"/>
      <c r="E50" s="21"/>
      <c r="F50" s="2"/>
      <c r="H50"/>
    </row>
    <row r="51" spans="1:8">
      <c r="A51" s="19"/>
      <c r="B51" s="25" t="s">
        <v>316</v>
      </c>
      <c r="C51" s="26"/>
      <c r="D51" s="21"/>
      <c r="E51" s="21"/>
      <c r="F51" s="2"/>
      <c r="H51"/>
    </row>
    <row r="52" spans="1:8">
      <c r="A52" s="19" t="s">
        <v>317</v>
      </c>
      <c r="B52" s="25" t="s">
        <v>318</v>
      </c>
      <c r="C52" s="26">
        <v>0</v>
      </c>
      <c r="D52" s="21">
        <f>+E52</f>
        <v>7000</v>
      </c>
      <c r="E52" s="21">
        <v>7000</v>
      </c>
      <c r="F52" s="72">
        <f>+E52/D52</f>
        <v>1</v>
      </c>
      <c r="H52"/>
    </row>
    <row r="53" spans="1:8">
      <c r="A53" s="19" t="s">
        <v>319</v>
      </c>
      <c r="B53" s="25" t="s">
        <v>320</v>
      </c>
      <c r="C53" s="26"/>
      <c r="D53" s="21"/>
      <c r="E53" s="21"/>
      <c r="F53" s="2"/>
      <c r="H53"/>
    </row>
    <row r="54" spans="1:8" ht="25.5">
      <c r="A54" s="19"/>
      <c r="B54" s="25" t="s">
        <v>321</v>
      </c>
      <c r="C54" s="26"/>
      <c r="D54" s="21"/>
      <c r="E54" s="21"/>
      <c r="F54" s="2"/>
      <c r="G54" s="3"/>
      <c r="H54"/>
    </row>
    <row r="55" spans="1:8">
      <c r="A55" s="19" t="s">
        <v>322</v>
      </c>
      <c r="B55" s="25" t="s">
        <v>323</v>
      </c>
      <c r="C55" s="26"/>
      <c r="D55" s="21">
        <f>+E55</f>
        <v>104868</v>
      </c>
      <c r="E55" s="21">
        <f>99745+5123</f>
        <v>104868</v>
      </c>
      <c r="F55" s="72">
        <f>+E55/D55</f>
        <v>1</v>
      </c>
      <c r="H55"/>
    </row>
    <row r="56" spans="1:8" ht="38.25">
      <c r="A56" s="19"/>
      <c r="B56" s="25" t="s">
        <v>324</v>
      </c>
      <c r="C56" s="78">
        <v>0</v>
      </c>
      <c r="D56" s="79">
        <v>0</v>
      </c>
      <c r="E56" s="79">
        <v>0</v>
      </c>
      <c r="F56" s="80"/>
      <c r="G56" s="81"/>
      <c r="H56"/>
    </row>
    <row r="57" spans="1:8">
      <c r="A57" s="5" t="s">
        <v>325</v>
      </c>
      <c r="B57" s="4" t="s">
        <v>326</v>
      </c>
      <c r="C57" s="6">
        <f>SUM(C58:C61)</f>
        <v>0</v>
      </c>
      <c r="D57" s="8">
        <f>SUM(D58:D61)</f>
        <v>42783221</v>
      </c>
      <c r="E57" s="8">
        <f>SUM(E58:E60)</f>
        <v>42783221</v>
      </c>
      <c r="F57" s="51">
        <f>E57/D57</f>
        <v>1</v>
      </c>
      <c r="H57"/>
    </row>
    <row r="58" spans="1:8">
      <c r="A58" s="19" t="s">
        <v>327</v>
      </c>
      <c r="B58" s="25" t="s">
        <v>328</v>
      </c>
      <c r="C58" s="26"/>
      <c r="D58" s="21"/>
      <c r="E58" s="19"/>
      <c r="F58" s="2"/>
      <c r="H58"/>
    </row>
    <row r="59" spans="1:8">
      <c r="A59" s="19" t="s">
        <v>329</v>
      </c>
      <c r="B59" s="25" t="s">
        <v>330</v>
      </c>
      <c r="C59" s="26">
        <v>0</v>
      </c>
      <c r="D59" s="21">
        <f>+E59</f>
        <v>42232040</v>
      </c>
      <c r="E59" s="21">
        <v>42232040</v>
      </c>
      <c r="F59" s="72">
        <f>+E59/D59</f>
        <v>1</v>
      </c>
      <c r="H59"/>
    </row>
    <row r="60" spans="1:8">
      <c r="A60" s="19" t="s">
        <v>331</v>
      </c>
      <c r="B60" s="25" t="s">
        <v>332</v>
      </c>
      <c r="C60" s="26"/>
      <c r="D60" s="21">
        <f>+E60</f>
        <v>551181</v>
      </c>
      <c r="E60" s="21">
        <v>551181</v>
      </c>
      <c r="F60" s="72">
        <f>+E60/D60</f>
        <v>1</v>
      </c>
      <c r="H60"/>
    </row>
    <row r="61" spans="1:8">
      <c r="A61" s="19" t="s">
        <v>333</v>
      </c>
      <c r="B61" s="25" t="s">
        <v>334</v>
      </c>
      <c r="C61" s="26"/>
      <c r="D61" s="21"/>
      <c r="E61" s="19"/>
      <c r="F61" s="2"/>
      <c r="H61"/>
    </row>
    <row r="62" spans="1:8">
      <c r="A62" s="5" t="s">
        <v>335</v>
      </c>
      <c r="B62" s="4" t="s">
        <v>336</v>
      </c>
      <c r="C62" s="6">
        <f>SUM(C63:C65)</f>
        <v>50933400</v>
      </c>
      <c r="D62" s="6">
        <f>SUM(D63:D65)</f>
        <v>7995179</v>
      </c>
      <c r="E62" s="6">
        <f>SUM(E63:E65)</f>
        <v>5200000</v>
      </c>
      <c r="F62" s="51">
        <f>E62/D62</f>
        <v>0.65039194244431553</v>
      </c>
      <c r="H62"/>
    </row>
    <row r="63" spans="1:8" ht="25.5">
      <c r="A63" s="19" t="s">
        <v>337</v>
      </c>
      <c r="B63" s="25" t="s">
        <v>338</v>
      </c>
      <c r="C63" s="26"/>
      <c r="D63" s="21"/>
      <c r="E63" s="19"/>
      <c r="F63" s="2"/>
      <c r="H63"/>
    </row>
    <row r="64" spans="1:8" ht="25.5">
      <c r="A64" s="19" t="s">
        <v>339</v>
      </c>
      <c r="B64" s="25" t="s">
        <v>340</v>
      </c>
      <c r="C64" s="26"/>
      <c r="D64" s="21"/>
      <c r="E64" s="19"/>
      <c r="F64" s="2"/>
      <c r="H64"/>
    </row>
    <row r="65" spans="1:8" ht="25.5">
      <c r="A65" s="19" t="s">
        <v>415</v>
      </c>
      <c r="B65" s="89" t="s">
        <v>442</v>
      </c>
      <c r="C65" s="26">
        <v>50933400</v>
      </c>
      <c r="D65" s="21">
        <f>+C65-D59-D60-D69</f>
        <v>7995179</v>
      </c>
      <c r="E65" s="21">
        <v>5200000</v>
      </c>
      <c r="F65" s="72">
        <f>+E65/D65</f>
        <v>0.65039194244431553</v>
      </c>
      <c r="H65"/>
    </row>
    <row r="66" spans="1:8">
      <c r="A66" s="5" t="s">
        <v>342</v>
      </c>
      <c r="B66" s="4" t="s">
        <v>343</v>
      </c>
      <c r="C66" s="6">
        <f>SUM(C67:C68)</f>
        <v>0</v>
      </c>
      <c r="D66" s="6">
        <f>+D67+D68+D69</f>
        <v>155000</v>
      </c>
      <c r="E66" s="6">
        <f>+E67+E68+E69</f>
        <v>155000</v>
      </c>
      <c r="F66" s="51">
        <f>+E66/D66</f>
        <v>1</v>
      </c>
      <c r="H66"/>
    </row>
    <row r="67" spans="1:8" ht="25.5">
      <c r="A67" s="19" t="s">
        <v>344</v>
      </c>
      <c r="B67" s="25" t="s">
        <v>345</v>
      </c>
      <c r="C67" s="26"/>
      <c r="D67" s="21"/>
      <c r="E67" s="19"/>
      <c r="F67" s="82"/>
      <c r="H67"/>
    </row>
    <row r="68" spans="1:8" ht="25.5">
      <c r="A68" s="19" t="s">
        <v>346</v>
      </c>
      <c r="B68" s="25" t="s">
        <v>347</v>
      </c>
      <c r="C68" s="26"/>
      <c r="D68" s="21"/>
      <c r="E68" s="19"/>
      <c r="F68" s="2"/>
      <c r="H68"/>
    </row>
    <row r="69" spans="1:8">
      <c r="A69" s="19" t="s">
        <v>416</v>
      </c>
      <c r="B69" s="19" t="s">
        <v>348</v>
      </c>
      <c r="C69" s="26">
        <v>0</v>
      </c>
      <c r="D69" s="21">
        <v>155000</v>
      </c>
      <c r="E69" s="21">
        <v>155000</v>
      </c>
      <c r="F69" s="72">
        <f>+E69/D69</f>
        <v>1</v>
      </c>
      <c r="H69"/>
    </row>
    <row r="70" spans="1:8">
      <c r="A70" s="5" t="s">
        <v>349</v>
      </c>
      <c r="B70" s="4" t="s">
        <v>350</v>
      </c>
      <c r="C70" s="6">
        <f>SUM(C71:C85)</f>
        <v>175329000</v>
      </c>
      <c r="D70" s="6">
        <f>SUM(D71:D84)</f>
        <v>175329000</v>
      </c>
      <c r="E70" s="6">
        <f>SUM(E71:E84)</f>
        <v>0</v>
      </c>
      <c r="F70" s="51">
        <f>E70/D70</f>
        <v>0</v>
      </c>
      <c r="H70"/>
    </row>
    <row r="71" spans="1:8">
      <c r="A71" s="19" t="s">
        <v>351</v>
      </c>
      <c r="B71" s="25" t="s">
        <v>352</v>
      </c>
      <c r="C71" s="26"/>
      <c r="D71" s="21"/>
      <c r="E71" s="19"/>
      <c r="F71" s="2"/>
      <c r="H71"/>
    </row>
    <row r="72" spans="1:8">
      <c r="A72" s="19" t="s">
        <v>353</v>
      </c>
      <c r="B72" s="25" t="s">
        <v>354</v>
      </c>
      <c r="C72" s="26"/>
      <c r="D72" s="21"/>
      <c r="E72" s="19"/>
      <c r="F72" s="2"/>
      <c r="H72"/>
    </row>
    <row r="73" spans="1:8">
      <c r="A73" s="19" t="s">
        <v>355</v>
      </c>
      <c r="B73" s="25" t="s">
        <v>356</v>
      </c>
      <c r="C73" s="26"/>
      <c r="D73" s="21"/>
      <c r="E73" s="19"/>
      <c r="F73" s="2"/>
      <c r="H73"/>
    </row>
    <row r="74" spans="1:8" ht="14.25" customHeight="1">
      <c r="A74" s="19" t="s">
        <v>357</v>
      </c>
      <c r="B74" s="25" t="s">
        <v>358</v>
      </c>
      <c r="C74" s="26"/>
      <c r="D74" s="21"/>
      <c r="E74" s="19"/>
      <c r="F74" s="2"/>
      <c r="H74"/>
    </row>
    <row r="75" spans="1:8">
      <c r="A75" s="19" t="s">
        <v>359</v>
      </c>
      <c r="B75" s="25" t="s">
        <v>360</v>
      </c>
      <c r="C75" s="26"/>
      <c r="D75" s="21"/>
      <c r="E75" s="19"/>
      <c r="F75" s="2"/>
      <c r="H75"/>
    </row>
    <row r="76" spans="1:8">
      <c r="A76" s="19" t="s">
        <v>361</v>
      </c>
      <c r="B76" s="25" t="s">
        <v>362</v>
      </c>
      <c r="C76" s="26"/>
      <c r="D76" s="21"/>
      <c r="E76" s="19"/>
      <c r="F76" s="2"/>
      <c r="H76"/>
    </row>
    <row r="77" spans="1:8">
      <c r="A77" s="19" t="s">
        <v>363</v>
      </c>
      <c r="B77" s="25" t="s">
        <v>364</v>
      </c>
      <c r="C77" s="26">
        <v>175329000</v>
      </c>
      <c r="D77" s="21">
        <f>+C77</f>
        <v>175329000</v>
      </c>
      <c r="E77" s="21">
        <v>0</v>
      </c>
      <c r="F77" s="72">
        <f>+E77/D77</f>
        <v>0</v>
      </c>
      <c r="H77"/>
    </row>
    <row r="78" spans="1:8">
      <c r="A78" s="19" t="s">
        <v>365</v>
      </c>
      <c r="B78" s="25" t="s">
        <v>366</v>
      </c>
      <c r="C78" s="26"/>
      <c r="D78" s="21"/>
      <c r="E78" s="19"/>
      <c r="F78" s="2"/>
      <c r="H78"/>
    </row>
    <row r="79" spans="1:8">
      <c r="A79" s="19" t="s">
        <v>367</v>
      </c>
      <c r="B79" s="25" t="s">
        <v>368</v>
      </c>
      <c r="C79" s="26"/>
      <c r="D79" s="21"/>
      <c r="E79" s="19"/>
      <c r="F79" s="2"/>
      <c r="H79"/>
    </row>
    <row r="80" spans="1:8">
      <c r="A80" s="19" t="s">
        <v>369</v>
      </c>
      <c r="B80" s="25" t="s">
        <v>370</v>
      </c>
      <c r="C80" s="26"/>
      <c r="D80" s="21"/>
      <c r="E80" s="19"/>
      <c r="F80" s="2"/>
      <c r="H80"/>
    </row>
    <row r="81" spans="1:8">
      <c r="A81" s="19" t="s">
        <v>371</v>
      </c>
      <c r="B81" s="25" t="s">
        <v>372</v>
      </c>
      <c r="C81" s="26"/>
      <c r="D81" s="21"/>
      <c r="E81" s="19"/>
      <c r="F81" s="2"/>
      <c r="H81"/>
    </row>
    <row r="82" spans="1:8">
      <c r="A82" s="19" t="s">
        <v>375</v>
      </c>
      <c r="B82" s="25" t="s">
        <v>373</v>
      </c>
      <c r="C82" s="26"/>
      <c r="D82" s="21"/>
      <c r="E82" s="19"/>
      <c r="F82" s="2"/>
      <c r="H82"/>
    </row>
    <row r="83" spans="1:8">
      <c r="A83" s="19"/>
      <c r="B83" s="25" t="s">
        <v>374</v>
      </c>
      <c r="C83" s="26"/>
      <c r="D83" s="21"/>
      <c r="E83" s="19"/>
      <c r="F83" s="2"/>
      <c r="H83"/>
    </row>
    <row r="84" spans="1:8">
      <c r="A84" s="19" t="s">
        <v>376</v>
      </c>
      <c r="B84" s="25" t="s">
        <v>377</v>
      </c>
      <c r="C84" s="26">
        <v>0</v>
      </c>
      <c r="D84" s="21">
        <v>0</v>
      </c>
      <c r="E84" s="19"/>
      <c r="F84" s="2"/>
      <c r="H84"/>
    </row>
    <row r="85" spans="1:8">
      <c r="A85" s="19"/>
      <c r="B85" s="19"/>
      <c r="C85" s="19"/>
      <c r="D85" s="21"/>
      <c r="E85" s="19"/>
      <c r="F85" s="2"/>
      <c r="H85"/>
    </row>
    <row r="86" spans="1:8">
      <c r="A86" s="19"/>
      <c r="B86" s="4" t="s">
        <v>388</v>
      </c>
      <c r="C86" s="6">
        <f>C4+C21+C29+C40+C57+C62+C66+C70</f>
        <v>1049990044</v>
      </c>
      <c r="D86" s="6">
        <f>D4+D21+D29+D40+D57+D62+D66+D70</f>
        <v>1049990044</v>
      </c>
      <c r="E86" s="6">
        <f>E4+E21+E29+E40+E57+E62+E66+E70</f>
        <v>531737444</v>
      </c>
      <c r="F86" s="51">
        <f>E86/D86</f>
        <v>0.50642141517296135</v>
      </c>
      <c r="G86" s="3"/>
      <c r="H86"/>
    </row>
    <row r="88" spans="1:8">
      <c r="C88" s="24"/>
    </row>
    <row r="90" spans="1:8">
      <c r="F90" s="3"/>
    </row>
    <row r="91" spans="1:8">
      <c r="C91" s="24"/>
      <c r="D91" s="22">
        <f>+D86-C86</f>
        <v>0</v>
      </c>
    </row>
    <row r="92" spans="1:8">
      <c r="C92" s="24"/>
    </row>
    <row r="94" spans="1:8">
      <c r="C94" s="24"/>
    </row>
    <row r="95" spans="1:8">
      <c r="C95" s="24"/>
    </row>
    <row r="97" spans="3:3">
      <c r="C97" s="24"/>
    </row>
  </sheetData>
  <mergeCells count="1">
    <mergeCell ref="A1:F1"/>
  </mergeCells>
  <phoneticPr fontId="2" type="noConversion"/>
  <pageMargins left="0.75" right="0.75" top="1" bottom="1" header="0.5" footer="0.5"/>
  <pageSetup paperSize="9" scale="65" orientation="portrait" r:id="rId1"/>
  <headerFooter alignWithMargins="0"/>
  <rowBreaks count="1" manualBreakCount="1">
    <brk id="5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5"/>
  <sheetViews>
    <sheetView topLeftCell="A136" zoomScaleNormal="100" workbookViewId="0">
      <selection activeCell="E151" sqref="E151"/>
    </sheetView>
  </sheetViews>
  <sheetFormatPr defaultRowHeight="12.75"/>
  <cols>
    <col min="1" max="1" width="6.28515625" style="19" bestFit="1" customWidth="1"/>
    <col min="2" max="2" width="53.5703125" style="19" customWidth="1"/>
    <col min="3" max="3" width="18.42578125" style="19" customWidth="1"/>
    <col min="4" max="4" width="17.5703125" style="21" customWidth="1"/>
    <col min="5" max="5" width="15.5703125" style="21" customWidth="1"/>
    <col min="6" max="6" width="10.7109375" style="18" customWidth="1"/>
    <col min="8" max="8" width="12.85546875" customWidth="1"/>
    <col min="10" max="10" width="19.85546875" customWidth="1"/>
  </cols>
  <sheetData>
    <row r="1" spans="1:6">
      <c r="A1" s="130" t="s">
        <v>425</v>
      </c>
      <c r="B1" s="131"/>
      <c r="C1" s="131"/>
      <c r="D1" s="131"/>
      <c r="E1" s="131"/>
      <c r="F1" s="131"/>
    </row>
    <row r="2" spans="1:6" s="1" customFormat="1" ht="25.5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6">
      <c r="A3" s="5" t="s">
        <v>0</v>
      </c>
      <c r="B3" s="4" t="s">
        <v>3</v>
      </c>
      <c r="C3" s="8">
        <f>SUM(C4:C18)</f>
        <v>54211975</v>
      </c>
      <c r="D3" s="8">
        <f>SUM(D4:D18)</f>
        <v>54211975</v>
      </c>
      <c r="E3" s="8">
        <f>SUM(E4:E18)</f>
        <v>36772008</v>
      </c>
      <c r="F3" s="51">
        <f>E3/D3</f>
        <v>0.67830046774720898</v>
      </c>
    </row>
    <row r="4" spans="1:6">
      <c r="A4" s="86" t="s">
        <v>1</v>
      </c>
      <c r="B4" s="25"/>
      <c r="C4" s="21"/>
      <c r="D4" s="27"/>
      <c r="E4" s="27"/>
      <c r="F4" s="19"/>
    </row>
    <row r="5" spans="1:6">
      <c r="A5" s="86" t="s">
        <v>2</v>
      </c>
      <c r="B5" s="25" t="s">
        <v>378</v>
      </c>
      <c r="C5" s="21">
        <v>48756200</v>
      </c>
      <c r="D5" s="21">
        <f>+C5-D13</f>
        <v>48224477</v>
      </c>
      <c r="E5" s="27">
        <v>33924335</v>
      </c>
      <c r="F5" s="50">
        <f>+E5/D5</f>
        <v>0.70346714180021075</v>
      </c>
    </row>
    <row r="6" spans="1:6">
      <c r="A6" s="86" t="s">
        <v>13</v>
      </c>
      <c r="B6" s="25" t="s">
        <v>4</v>
      </c>
      <c r="C6" s="21">
        <v>577475</v>
      </c>
      <c r="D6" s="21">
        <v>577475</v>
      </c>
      <c r="E6" s="27">
        <v>440050</v>
      </c>
      <c r="F6" s="50">
        <f>+E6/D6</f>
        <v>0.7620243300575783</v>
      </c>
    </row>
    <row r="7" spans="1:6">
      <c r="A7" s="86" t="s">
        <v>14</v>
      </c>
      <c r="B7" s="25" t="s">
        <v>5</v>
      </c>
      <c r="C7" s="21">
        <v>0</v>
      </c>
      <c r="D7" s="21">
        <v>0</v>
      </c>
      <c r="E7" s="27"/>
      <c r="F7" s="19"/>
    </row>
    <row r="8" spans="1:6">
      <c r="A8" s="86" t="s">
        <v>12</v>
      </c>
      <c r="B8" s="25" t="s">
        <v>6</v>
      </c>
      <c r="C8" s="21"/>
      <c r="E8" s="27"/>
      <c r="F8" s="19"/>
    </row>
    <row r="9" spans="1:6">
      <c r="A9" s="86" t="s">
        <v>15</v>
      </c>
      <c r="B9" s="25" t="s">
        <v>7</v>
      </c>
      <c r="C9" s="21">
        <v>420000</v>
      </c>
      <c r="D9" s="21">
        <v>420000</v>
      </c>
      <c r="E9" s="27">
        <v>159200</v>
      </c>
      <c r="F9" s="50">
        <f>+E9/D9</f>
        <v>0.37904761904761902</v>
      </c>
    </row>
    <row r="10" spans="1:6">
      <c r="A10" s="86" t="s">
        <v>16</v>
      </c>
      <c r="B10" s="25" t="s">
        <v>8</v>
      </c>
      <c r="C10" s="21"/>
      <c r="E10" s="27"/>
      <c r="F10" s="19"/>
    </row>
    <row r="11" spans="1:6">
      <c r="A11" s="86" t="s">
        <v>17</v>
      </c>
      <c r="B11" s="25" t="s">
        <v>9</v>
      </c>
      <c r="C11" s="21">
        <v>120000</v>
      </c>
      <c r="D11" s="21">
        <v>120000</v>
      </c>
      <c r="E11" s="27">
        <v>0</v>
      </c>
      <c r="F11" s="50">
        <f>+E11/D11</f>
        <v>0</v>
      </c>
    </row>
    <row r="12" spans="1:6">
      <c r="A12" s="86" t="s">
        <v>18</v>
      </c>
      <c r="B12" s="25" t="s">
        <v>10</v>
      </c>
      <c r="C12" s="21"/>
      <c r="E12" s="27"/>
      <c r="F12" s="19"/>
    </row>
    <row r="13" spans="1:6">
      <c r="A13" s="86" t="s">
        <v>19</v>
      </c>
      <c r="B13" s="25" t="s">
        <v>11</v>
      </c>
      <c r="C13" s="21">
        <v>0</v>
      </c>
      <c r="D13" s="21">
        <v>531723</v>
      </c>
      <c r="E13" s="27">
        <v>531723</v>
      </c>
      <c r="F13" s="50">
        <f>+E13/D13</f>
        <v>1</v>
      </c>
    </row>
    <row r="14" spans="1:6">
      <c r="A14" s="86" t="s">
        <v>20</v>
      </c>
      <c r="B14" s="25"/>
      <c r="C14" s="21"/>
      <c r="E14" s="27"/>
      <c r="F14" s="19"/>
    </row>
    <row r="15" spans="1:6">
      <c r="A15" s="19" t="s">
        <v>21</v>
      </c>
      <c r="B15" s="25" t="s">
        <v>22</v>
      </c>
      <c r="C15" s="21"/>
      <c r="E15" s="27"/>
      <c r="F15" s="19"/>
    </row>
    <row r="16" spans="1:6">
      <c r="A16" s="19" t="s">
        <v>23</v>
      </c>
      <c r="B16" s="25" t="s">
        <v>24</v>
      </c>
      <c r="C16" s="21"/>
      <c r="E16" s="27"/>
      <c r="F16" s="19"/>
    </row>
    <row r="17" spans="1:14">
      <c r="A17" s="19" t="s">
        <v>25</v>
      </c>
      <c r="B17" s="25" t="s">
        <v>26</v>
      </c>
      <c r="C17" s="21">
        <v>4338300</v>
      </c>
      <c r="D17" s="21">
        <v>4338300</v>
      </c>
      <c r="E17" s="27">
        <v>1716700</v>
      </c>
      <c r="F17" s="50">
        <f>+E17/D17</f>
        <v>0.39570799621971742</v>
      </c>
    </row>
    <row r="18" spans="1:14">
      <c r="C18" s="21"/>
      <c r="D18" s="27"/>
      <c r="E18" s="27"/>
      <c r="F18" s="19"/>
    </row>
    <row r="19" spans="1:14">
      <c r="A19" s="5" t="s">
        <v>27</v>
      </c>
      <c r="B19" s="4" t="s">
        <v>28</v>
      </c>
      <c r="C19" s="43">
        <f>SUM(C20:C21)</f>
        <v>13458086</v>
      </c>
      <c r="D19" s="43">
        <f>SUM(D20:D21)</f>
        <v>13458086</v>
      </c>
      <c r="E19" s="43">
        <f>SUM(E20:E21)</f>
        <v>6508736</v>
      </c>
      <c r="F19" s="51">
        <f>E19/D19</f>
        <v>0.48363013878793759</v>
      </c>
    </row>
    <row r="20" spans="1:14" ht="15">
      <c r="B20" s="25" t="s">
        <v>29</v>
      </c>
      <c r="C20" s="26">
        <v>13458086</v>
      </c>
      <c r="D20" s="26">
        <v>13458086</v>
      </c>
      <c r="E20" s="27">
        <v>6508736</v>
      </c>
      <c r="F20" s="19"/>
      <c r="H20" s="31"/>
      <c r="I20" s="85"/>
      <c r="J20" s="31"/>
    </row>
    <row r="21" spans="1:14" ht="15">
      <c r="C21" s="26"/>
      <c r="D21" s="27"/>
      <c r="E21" s="27"/>
      <c r="F21" s="19"/>
      <c r="H21" s="31"/>
      <c r="I21" s="85"/>
      <c r="J21" s="31"/>
    </row>
    <row r="22" spans="1:14" ht="15">
      <c r="A22" s="5" t="s">
        <v>30</v>
      </c>
      <c r="B22" s="4" t="s">
        <v>31</v>
      </c>
      <c r="C22" s="6">
        <f>SUM(C23:C70)</f>
        <v>68646339</v>
      </c>
      <c r="D22" s="6">
        <f>SUM(D23:D70)</f>
        <v>68646339</v>
      </c>
      <c r="E22" s="6">
        <f>SUM(E23:E70)</f>
        <v>52817565</v>
      </c>
      <c r="F22" s="51">
        <f>E22/D22</f>
        <v>0.76941561297245586</v>
      </c>
      <c r="H22" s="88"/>
      <c r="I22" s="88"/>
      <c r="J22" s="87"/>
      <c r="K22" s="87"/>
      <c r="L22" s="87"/>
      <c r="M22" s="87"/>
      <c r="N22" s="87"/>
    </row>
    <row r="23" spans="1:14" ht="15">
      <c r="A23" s="19" t="s">
        <v>32</v>
      </c>
      <c r="B23" s="25" t="s">
        <v>33</v>
      </c>
      <c r="C23" s="26"/>
      <c r="D23" s="27"/>
      <c r="E23" s="27"/>
      <c r="F23" s="19"/>
      <c r="H23" s="88"/>
      <c r="I23" s="88"/>
      <c r="J23" s="87"/>
      <c r="K23" s="87"/>
      <c r="L23" s="87"/>
      <c r="M23" s="87"/>
      <c r="N23" s="87"/>
    </row>
    <row r="24" spans="1:14" ht="15">
      <c r="A24" s="19" t="s">
        <v>34</v>
      </c>
      <c r="B24" s="25" t="s">
        <v>36</v>
      </c>
      <c r="C24" s="26">
        <v>412000</v>
      </c>
      <c r="D24" s="26">
        <v>412000</v>
      </c>
      <c r="E24" s="27">
        <v>90954</v>
      </c>
      <c r="F24" s="50">
        <f>+E24/D24</f>
        <v>0.2207621359223301</v>
      </c>
      <c r="H24" s="88"/>
      <c r="I24" s="88"/>
      <c r="J24" s="87"/>
      <c r="K24" s="87"/>
      <c r="L24" s="87"/>
      <c r="M24" s="87"/>
      <c r="N24" s="87"/>
    </row>
    <row r="25" spans="1:14" ht="15">
      <c r="B25" s="25" t="s">
        <v>380</v>
      </c>
      <c r="C25" s="26"/>
      <c r="D25" s="26"/>
      <c r="E25" s="27"/>
      <c r="F25" s="19"/>
      <c r="H25" s="88"/>
      <c r="I25" s="88"/>
      <c r="J25" s="87"/>
      <c r="K25" s="87"/>
      <c r="L25" s="87"/>
      <c r="M25" s="87"/>
      <c r="N25" s="87"/>
    </row>
    <row r="26" spans="1:14" ht="15">
      <c r="A26" s="19" t="s">
        <v>35</v>
      </c>
      <c r="B26" s="25" t="s">
        <v>37</v>
      </c>
      <c r="C26" s="26">
        <v>1440000</v>
      </c>
      <c r="D26" s="26">
        <f>+E26</f>
        <v>3961541</v>
      </c>
      <c r="E26" s="27">
        <v>3961541</v>
      </c>
      <c r="F26" s="50">
        <f>+E26/D26</f>
        <v>1</v>
      </c>
      <c r="H26" s="88"/>
      <c r="I26" s="88"/>
      <c r="J26" s="87"/>
      <c r="K26" s="87"/>
      <c r="L26" s="87"/>
      <c r="M26" s="87"/>
      <c r="N26" s="87"/>
    </row>
    <row r="27" spans="1:14" ht="17.25" customHeight="1">
      <c r="B27" s="25" t="s">
        <v>381</v>
      </c>
      <c r="C27" s="26"/>
      <c r="D27" s="26"/>
      <c r="E27" s="27"/>
      <c r="F27" s="19"/>
      <c r="H27" s="88"/>
      <c r="I27" s="88"/>
      <c r="J27" s="87"/>
      <c r="K27" s="87"/>
      <c r="L27" s="87"/>
      <c r="M27" s="87"/>
      <c r="N27" s="87"/>
    </row>
    <row r="28" spans="1:14" ht="15">
      <c r="B28" s="25" t="s">
        <v>114</v>
      </c>
      <c r="C28" s="26"/>
      <c r="D28" s="26"/>
      <c r="E28" s="27"/>
      <c r="F28" s="19"/>
      <c r="H28" s="88"/>
      <c r="I28" s="88"/>
      <c r="J28" s="87"/>
      <c r="K28" s="87"/>
      <c r="L28" s="87"/>
      <c r="M28" s="87"/>
      <c r="N28" s="87"/>
    </row>
    <row r="29" spans="1:14" ht="15">
      <c r="A29" s="19" t="s">
        <v>38</v>
      </c>
      <c r="B29" s="25" t="s">
        <v>39</v>
      </c>
      <c r="C29" s="26"/>
      <c r="D29" s="26"/>
      <c r="E29" s="27"/>
      <c r="F29" s="19"/>
      <c r="H29" s="88"/>
      <c r="I29" s="88"/>
      <c r="J29" s="87"/>
      <c r="K29" s="87"/>
      <c r="L29" s="87"/>
      <c r="M29" s="87"/>
      <c r="N29" s="87"/>
    </row>
    <row r="30" spans="1:14" ht="15">
      <c r="A30" s="19" t="s">
        <v>40</v>
      </c>
      <c r="B30" s="25" t="s">
        <v>41</v>
      </c>
      <c r="C30" s="26">
        <v>393315</v>
      </c>
      <c r="D30" s="26">
        <f>+E30</f>
        <v>1637246</v>
      </c>
      <c r="E30" s="27">
        <v>1637246</v>
      </c>
      <c r="F30" s="50">
        <f>+E30/D30</f>
        <v>1</v>
      </c>
      <c r="H30" s="88"/>
      <c r="I30" s="88"/>
      <c r="J30" s="87"/>
      <c r="K30" s="87"/>
      <c r="L30" s="87"/>
      <c r="M30" s="87"/>
      <c r="N30" s="87"/>
    </row>
    <row r="31" spans="1:14" ht="26.25">
      <c r="B31" s="25" t="s">
        <v>42</v>
      </c>
      <c r="C31" s="26"/>
      <c r="D31" s="26"/>
      <c r="E31" s="27"/>
      <c r="F31" s="19"/>
      <c r="H31" s="88"/>
      <c r="I31" s="88"/>
      <c r="J31" s="87"/>
      <c r="K31" s="87"/>
      <c r="L31" s="87"/>
      <c r="M31" s="87"/>
      <c r="N31" s="87"/>
    </row>
    <row r="32" spans="1:14" ht="15">
      <c r="B32" s="25" t="s">
        <v>43</v>
      </c>
      <c r="C32" s="26"/>
      <c r="D32" s="26"/>
      <c r="E32" s="27"/>
      <c r="F32" s="19"/>
      <c r="H32" s="88"/>
      <c r="I32" s="88"/>
      <c r="J32" s="87"/>
      <c r="K32" s="87"/>
      <c r="L32" s="87"/>
      <c r="M32" s="87"/>
      <c r="N32" s="87"/>
    </row>
    <row r="33" spans="1:6">
      <c r="B33" s="25" t="s">
        <v>44</v>
      </c>
      <c r="C33" s="26"/>
      <c r="D33" s="26"/>
      <c r="E33" s="27"/>
      <c r="F33" s="19"/>
    </row>
    <row r="34" spans="1:6">
      <c r="A34" s="19" t="s">
        <v>45</v>
      </c>
      <c r="B34" s="25" t="s">
        <v>46</v>
      </c>
      <c r="C34" s="26">
        <v>1520000</v>
      </c>
      <c r="D34" s="26">
        <f>+E34</f>
        <v>1935287</v>
      </c>
      <c r="E34" s="27">
        <v>1935287</v>
      </c>
      <c r="F34" s="50">
        <f>+E34/D34</f>
        <v>1</v>
      </c>
    </row>
    <row r="35" spans="1:6">
      <c r="B35" s="25" t="s">
        <v>47</v>
      </c>
      <c r="C35" s="26"/>
      <c r="D35" s="26"/>
      <c r="E35" s="27"/>
      <c r="F35" s="19"/>
    </row>
    <row r="36" spans="1:6">
      <c r="A36" s="19" t="s">
        <v>48</v>
      </c>
      <c r="B36" s="25" t="s">
        <v>49</v>
      </c>
      <c r="C36" s="26"/>
      <c r="D36" s="27"/>
      <c r="E36" s="27"/>
      <c r="F36" s="19"/>
    </row>
    <row r="37" spans="1:6">
      <c r="A37" s="19" t="s">
        <v>50</v>
      </c>
      <c r="B37" s="25" t="s">
        <v>51</v>
      </c>
      <c r="C37" s="26">
        <v>28838000</v>
      </c>
      <c r="D37" s="27">
        <f>+C37-(D34-C34)-(D30-C30)-(D26-C26)-(D44)-(D46-C46)-(D52-C52)</f>
        <v>20036144</v>
      </c>
      <c r="E37" s="27">
        <v>15200239</v>
      </c>
      <c r="F37" s="50">
        <f>+E37/D37</f>
        <v>0.75864093410388744</v>
      </c>
    </row>
    <row r="38" spans="1:6">
      <c r="B38" s="25" t="s">
        <v>99</v>
      </c>
      <c r="C38" s="26"/>
      <c r="D38" s="27"/>
      <c r="E38" s="27"/>
      <c r="F38" s="19"/>
    </row>
    <row r="39" spans="1:6">
      <c r="B39" s="25" t="s">
        <v>100</v>
      </c>
      <c r="C39" s="26"/>
      <c r="D39" s="27"/>
      <c r="E39" s="27"/>
      <c r="F39" s="19"/>
    </row>
    <row r="40" spans="1:6">
      <c r="B40" s="25" t="s">
        <v>101</v>
      </c>
      <c r="C40" s="26"/>
      <c r="D40" s="27"/>
      <c r="E40" s="27"/>
      <c r="F40" s="19"/>
    </row>
    <row r="41" spans="1:6">
      <c r="A41" s="19" t="s">
        <v>52</v>
      </c>
      <c r="B41" s="25" t="s">
        <v>53</v>
      </c>
      <c r="C41" s="26">
        <v>300000</v>
      </c>
      <c r="D41" s="26">
        <v>300000</v>
      </c>
      <c r="E41" s="27">
        <v>1150</v>
      </c>
      <c r="F41" s="50">
        <f>+E41/D41</f>
        <v>3.8333333333333331E-3</v>
      </c>
    </row>
    <row r="42" spans="1:6">
      <c r="B42" s="25" t="s">
        <v>91</v>
      </c>
      <c r="C42" s="26"/>
      <c r="D42" s="27"/>
      <c r="E42" s="27"/>
      <c r="F42" s="19"/>
    </row>
    <row r="43" spans="1:6">
      <c r="B43" s="25" t="s">
        <v>54</v>
      </c>
      <c r="C43" s="26"/>
      <c r="D43" s="27"/>
      <c r="E43" s="27"/>
      <c r="F43" s="19"/>
    </row>
    <row r="44" spans="1:6">
      <c r="A44" s="19" t="s">
        <v>55</v>
      </c>
      <c r="B44" s="25" t="s">
        <v>56</v>
      </c>
      <c r="C44" s="26">
        <v>0</v>
      </c>
      <c r="D44" s="27">
        <v>1035744</v>
      </c>
      <c r="E44" s="27">
        <v>1035744</v>
      </c>
      <c r="F44" s="50">
        <f>+E44/D44</f>
        <v>1</v>
      </c>
    </row>
    <row r="45" spans="1:6">
      <c r="B45" s="25" t="s">
        <v>57</v>
      </c>
      <c r="C45" s="26"/>
      <c r="D45" s="27"/>
      <c r="E45" s="27"/>
      <c r="F45" s="19"/>
    </row>
    <row r="46" spans="1:6">
      <c r="A46" s="19" t="s">
        <v>58</v>
      </c>
      <c r="B46" s="25" t="s">
        <v>92</v>
      </c>
      <c r="C46" s="26">
        <v>200000</v>
      </c>
      <c r="D46" s="27">
        <f>+E46</f>
        <v>426110</v>
      </c>
      <c r="E46" s="27">
        <v>426110</v>
      </c>
      <c r="F46" s="50">
        <f>+E46/D46</f>
        <v>1</v>
      </c>
    </row>
    <row r="47" spans="1:6">
      <c r="B47" s="25" t="s">
        <v>59</v>
      </c>
      <c r="C47" s="26"/>
      <c r="D47" s="27"/>
      <c r="E47" s="27"/>
      <c r="F47" s="19"/>
    </row>
    <row r="48" spans="1:6">
      <c r="A48" s="19" t="s">
        <v>60</v>
      </c>
      <c r="B48" s="25" t="s">
        <v>61</v>
      </c>
      <c r="C48" s="26">
        <v>7000000</v>
      </c>
      <c r="D48" s="26">
        <f>7000000-2192874</f>
        <v>4807126</v>
      </c>
      <c r="E48" s="27">
        <v>352288</v>
      </c>
      <c r="F48" s="50">
        <f>+E48/D48</f>
        <v>7.3284536332103634E-2</v>
      </c>
    </row>
    <row r="49" spans="1:6" ht="25.5">
      <c r="A49" s="25"/>
      <c r="B49" s="25" t="s">
        <v>62</v>
      </c>
      <c r="C49" s="26"/>
      <c r="D49" s="27"/>
      <c r="E49" s="27"/>
      <c r="F49" s="19"/>
    </row>
    <row r="50" spans="1:6">
      <c r="A50" s="19" t="s">
        <v>63</v>
      </c>
      <c r="B50" s="25" t="s">
        <v>64</v>
      </c>
      <c r="C50" s="26">
        <v>4580000</v>
      </c>
      <c r="D50" s="26">
        <v>4580000</v>
      </c>
      <c r="E50" s="27">
        <v>771600</v>
      </c>
      <c r="F50" s="50">
        <f>+E50/D50</f>
        <v>0.16847161572052402</v>
      </c>
    </row>
    <row r="51" spans="1:6" ht="63.75">
      <c r="B51" s="25" t="s">
        <v>379</v>
      </c>
      <c r="C51" s="26"/>
      <c r="D51" s="27"/>
      <c r="E51" s="27"/>
      <c r="F51" s="19"/>
    </row>
    <row r="52" spans="1:6">
      <c r="A52" s="19" t="s">
        <v>65</v>
      </c>
      <c r="B52" s="25" t="s">
        <v>66</v>
      </c>
      <c r="C52" s="26">
        <v>300000</v>
      </c>
      <c r="D52" s="27">
        <v>3659243</v>
      </c>
      <c r="E52" s="27">
        <v>3659243</v>
      </c>
      <c r="F52" s="50">
        <f>+E52/D52</f>
        <v>1</v>
      </c>
    </row>
    <row r="53" spans="1:6" ht="51">
      <c r="B53" s="25" t="s">
        <v>67</v>
      </c>
      <c r="C53" s="26"/>
      <c r="D53" s="27"/>
      <c r="E53" s="27"/>
      <c r="F53" s="19"/>
    </row>
    <row r="54" spans="1:6">
      <c r="A54" s="19" t="s">
        <v>68</v>
      </c>
      <c r="B54" s="25" t="s">
        <v>69</v>
      </c>
      <c r="C54" s="26"/>
      <c r="D54" s="27"/>
      <c r="E54" s="27"/>
      <c r="F54" s="19"/>
    </row>
    <row r="55" spans="1:6">
      <c r="A55" s="19" t="s">
        <v>70</v>
      </c>
      <c r="B55" s="25" t="s">
        <v>71</v>
      </c>
      <c r="C55" s="26"/>
      <c r="D55" s="27"/>
      <c r="E55" s="27"/>
      <c r="F55" s="19"/>
    </row>
    <row r="56" spans="1:6" ht="38.25">
      <c r="B56" s="25" t="s">
        <v>72</v>
      </c>
      <c r="C56" s="26"/>
      <c r="D56" s="27"/>
      <c r="E56" s="27"/>
      <c r="F56" s="19"/>
    </row>
    <row r="57" spans="1:6">
      <c r="A57" s="19" t="s">
        <v>73</v>
      </c>
      <c r="B57" s="25" t="s">
        <v>115</v>
      </c>
      <c r="C57" s="26">
        <v>2000000</v>
      </c>
      <c r="D57" s="27">
        <v>1000000</v>
      </c>
      <c r="E57" s="27">
        <v>34278</v>
      </c>
      <c r="F57" s="19"/>
    </row>
    <row r="58" spans="1:6" ht="38.25">
      <c r="B58" s="25" t="s">
        <v>74</v>
      </c>
      <c r="C58" s="26"/>
      <c r="D58" s="27"/>
      <c r="E58" s="27"/>
      <c r="F58" s="19"/>
    </row>
    <row r="59" spans="1:6">
      <c r="A59" s="19" t="s">
        <v>75</v>
      </c>
      <c r="B59" s="25" t="s">
        <v>76</v>
      </c>
      <c r="C59" s="26"/>
      <c r="D59" s="27"/>
      <c r="E59" s="27"/>
      <c r="F59" s="19"/>
    </row>
    <row r="60" spans="1:6">
      <c r="A60" s="19" t="s">
        <v>77</v>
      </c>
      <c r="B60" s="25" t="s">
        <v>78</v>
      </c>
      <c r="C60" s="26">
        <v>11663024</v>
      </c>
      <c r="D60" s="27">
        <f>+C60</f>
        <v>11663024</v>
      </c>
      <c r="E60" s="27">
        <v>10519011</v>
      </c>
      <c r="F60" s="19"/>
    </row>
    <row r="61" spans="1:6">
      <c r="B61" s="25" t="s">
        <v>79</v>
      </c>
      <c r="C61" s="26"/>
      <c r="D61" s="27"/>
      <c r="E61" s="27"/>
      <c r="F61" s="19"/>
    </row>
    <row r="62" spans="1:6">
      <c r="A62" s="19" t="s">
        <v>80</v>
      </c>
      <c r="B62" s="25" t="s">
        <v>81</v>
      </c>
      <c r="C62" s="26">
        <v>0</v>
      </c>
      <c r="D62" s="27">
        <f>+E62</f>
        <v>12812000</v>
      </c>
      <c r="E62" s="27">
        <v>12812000</v>
      </c>
      <c r="F62" s="19"/>
    </row>
    <row r="63" spans="1:6" ht="25.5">
      <c r="B63" s="25" t="s">
        <v>116</v>
      </c>
      <c r="C63" s="26"/>
      <c r="D63" s="27"/>
      <c r="E63" s="27"/>
      <c r="F63" s="19"/>
    </row>
    <row r="64" spans="1:6">
      <c r="A64" s="19" t="s">
        <v>82</v>
      </c>
      <c r="B64" s="25" t="s">
        <v>83</v>
      </c>
      <c r="C64" s="26"/>
      <c r="D64" s="27"/>
      <c r="E64" s="27">
        <v>0</v>
      </c>
      <c r="F64" s="19"/>
    </row>
    <row r="65" spans="1:10" ht="38.25">
      <c r="B65" s="25" t="s">
        <v>84</v>
      </c>
      <c r="C65" s="26"/>
      <c r="D65" s="27"/>
      <c r="E65" s="27"/>
      <c r="F65" s="19"/>
    </row>
    <row r="66" spans="1:10">
      <c r="A66" s="19" t="s">
        <v>85</v>
      </c>
      <c r="B66" s="25" t="s">
        <v>86</v>
      </c>
      <c r="C66" s="26"/>
      <c r="D66" s="27"/>
      <c r="E66" s="27"/>
      <c r="F66" s="19"/>
    </row>
    <row r="67" spans="1:10">
      <c r="B67" s="25" t="s">
        <v>87</v>
      </c>
      <c r="C67" s="26"/>
      <c r="D67" s="27"/>
      <c r="E67" s="27"/>
      <c r="F67" s="19"/>
    </row>
    <row r="68" spans="1:10">
      <c r="A68" s="19" t="s">
        <v>88</v>
      </c>
      <c r="B68" s="25" t="s">
        <v>89</v>
      </c>
      <c r="C68" s="26">
        <v>10000000</v>
      </c>
      <c r="D68" s="27">
        <v>380874</v>
      </c>
      <c r="E68" s="27">
        <v>380874</v>
      </c>
      <c r="F68" s="19"/>
      <c r="J68" s="3"/>
    </row>
    <row r="69" spans="1:10" ht="63.75">
      <c r="B69" s="25" t="s">
        <v>93</v>
      </c>
      <c r="C69" s="26"/>
      <c r="D69" s="27"/>
      <c r="E69" s="27"/>
      <c r="F69" s="19"/>
      <c r="J69" s="3"/>
    </row>
    <row r="70" spans="1:10">
      <c r="A70" s="42"/>
      <c r="B70" s="28"/>
      <c r="C70" s="26"/>
      <c r="D70" s="27"/>
      <c r="E70" s="27"/>
      <c r="F70" s="19"/>
    </row>
    <row r="71" spans="1:10">
      <c r="A71" s="5" t="s">
        <v>117</v>
      </c>
      <c r="B71" s="4" t="s">
        <v>118</v>
      </c>
      <c r="C71" s="6">
        <f>SUM(C72:C95)</f>
        <v>30711000</v>
      </c>
      <c r="D71" s="6">
        <f>SUM(D72:D95)</f>
        <v>30711000</v>
      </c>
      <c r="E71" s="6">
        <f>SUM(E72:E95)</f>
        <v>24152803</v>
      </c>
      <c r="F71" s="51">
        <f>E71/D71</f>
        <v>0.78645446257041451</v>
      </c>
    </row>
    <row r="72" spans="1:10">
      <c r="A72" s="19" t="s">
        <v>119</v>
      </c>
      <c r="B72" s="25" t="s">
        <v>120</v>
      </c>
      <c r="C72" s="26">
        <v>30711000</v>
      </c>
      <c r="D72" s="27">
        <f>+C72-D77-D78-D81-D82-D73</f>
        <v>6558197</v>
      </c>
      <c r="E72" s="27">
        <v>0</v>
      </c>
      <c r="F72" s="26">
        <f>-E72/D72</f>
        <v>0</v>
      </c>
    </row>
    <row r="73" spans="1:10" ht="76.5" customHeight="1">
      <c r="B73" s="25" t="s">
        <v>382</v>
      </c>
      <c r="C73" s="26"/>
      <c r="D73" s="27">
        <v>87000</v>
      </c>
      <c r="E73" s="27">
        <v>87000</v>
      </c>
      <c r="F73" s="19"/>
    </row>
    <row r="74" spans="1:10">
      <c r="A74" s="19" t="s">
        <v>121</v>
      </c>
      <c r="B74" s="25" t="s">
        <v>122</v>
      </c>
      <c r="C74" s="26"/>
      <c r="D74" s="27">
        <v>0</v>
      </c>
      <c r="E74" s="27">
        <v>0</v>
      </c>
      <c r="F74" s="19"/>
    </row>
    <row r="75" spans="1:10">
      <c r="B75" s="25" t="s">
        <v>123</v>
      </c>
      <c r="C75" s="26"/>
      <c r="D75" s="27"/>
      <c r="E75" s="27"/>
      <c r="F75" s="19"/>
    </row>
    <row r="76" spans="1:10">
      <c r="B76" s="25" t="s">
        <v>124</v>
      </c>
      <c r="C76" s="26"/>
      <c r="D76" s="27"/>
      <c r="E76" s="27"/>
      <c r="F76" s="19"/>
    </row>
    <row r="77" spans="1:10">
      <c r="B77" s="25" t="s">
        <v>125</v>
      </c>
      <c r="C77" s="26"/>
      <c r="D77" s="27">
        <v>212940</v>
      </c>
      <c r="E77" s="27">
        <v>212940</v>
      </c>
      <c r="F77" s="19"/>
    </row>
    <row r="78" spans="1:10">
      <c r="A78" s="19" t="s">
        <v>126</v>
      </c>
      <c r="B78" s="25" t="s">
        <v>127</v>
      </c>
      <c r="C78" s="26"/>
      <c r="D78" s="27">
        <v>5272809</v>
      </c>
      <c r="E78" s="27">
        <v>5272809</v>
      </c>
      <c r="F78" s="19"/>
    </row>
    <row r="79" spans="1:10">
      <c r="B79" s="25" t="s">
        <v>128</v>
      </c>
      <c r="C79" s="26"/>
      <c r="D79" s="27"/>
      <c r="E79" s="27"/>
      <c r="F79" s="19"/>
    </row>
    <row r="80" spans="1:10">
      <c r="A80" s="19" t="s">
        <v>129</v>
      </c>
      <c r="B80" s="25" t="s">
        <v>130</v>
      </c>
      <c r="C80" s="26"/>
      <c r="D80" s="27"/>
      <c r="E80" s="27"/>
      <c r="F80" s="19"/>
    </row>
    <row r="81" spans="1:6">
      <c r="B81" s="25" t="s">
        <v>131</v>
      </c>
      <c r="C81" s="26"/>
      <c r="D81" s="27">
        <v>4373800</v>
      </c>
      <c r="E81" s="27">
        <v>4373800</v>
      </c>
      <c r="F81" s="19"/>
    </row>
    <row r="82" spans="1:6">
      <c r="A82" s="19" t="s">
        <v>132</v>
      </c>
      <c r="B82" s="25" t="s">
        <v>133</v>
      </c>
      <c r="C82" s="26"/>
      <c r="D82" s="27">
        <v>14206254</v>
      </c>
      <c r="E82" s="27">
        <f>+D82</f>
        <v>14206254</v>
      </c>
      <c r="F82" s="19"/>
    </row>
    <row r="83" spans="1:6" ht="38.25">
      <c r="B83" s="25" t="s">
        <v>134</v>
      </c>
      <c r="C83" s="26"/>
      <c r="D83" s="27"/>
      <c r="E83" s="27"/>
      <c r="F83" s="19"/>
    </row>
    <row r="84" spans="1:6">
      <c r="B84" s="25" t="s">
        <v>135</v>
      </c>
      <c r="C84" s="26"/>
      <c r="D84" s="27"/>
      <c r="E84" s="27"/>
      <c r="F84" s="19"/>
    </row>
    <row r="85" spans="1:6">
      <c r="B85" s="25" t="s">
        <v>136</v>
      </c>
      <c r="C85" s="26"/>
      <c r="D85" s="27"/>
      <c r="E85" s="27"/>
      <c r="F85" s="19"/>
    </row>
    <row r="86" spans="1:6">
      <c r="B86" s="25" t="s">
        <v>137</v>
      </c>
      <c r="C86" s="26"/>
      <c r="D86" s="27"/>
      <c r="E86" s="27"/>
      <c r="F86" s="19"/>
    </row>
    <row r="87" spans="1:6">
      <c r="B87" s="25" t="s">
        <v>138</v>
      </c>
      <c r="C87" s="26"/>
      <c r="D87" s="27"/>
      <c r="E87" s="27"/>
      <c r="F87" s="19"/>
    </row>
    <row r="88" spans="1:6">
      <c r="B88" s="25" t="s">
        <v>139</v>
      </c>
      <c r="C88" s="26"/>
      <c r="D88" s="27"/>
      <c r="E88" s="27"/>
      <c r="F88" s="19"/>
    </row>
    <row r="89" spans="1:6">
      <c r="B89" s="25" t="s">
        <v>140</v>
      </c>
      <c r="C89" s="26"/>
      <c r="D89" s="27"/>
      <c r="E89" s="27"/>
      <c r="F89" s="19"/>
    </row>
    <row r="90" spans="1:6">
      <c r="B90" s="25" t="s">
        <v>141</v>
      </c>
      <c r="C90" s="26"/>
      <c r="D90" s="27"/>
      <c r="E90" s="27"/>
      <c r="F90" s="19"/>
    </row>
    <row r="91" spans="1:6">
      <c r="B91" s="25" t="s">
        <v>142</v>
      </c>
      <c r="C91" s="26"/>
      <c r="D91" s="27"/>
      <c r="E91" s="27"/>
      <c r="F91" s="19"/>
    </row>
    <row r="92" spans="1:6">
      <c r="B92" s="25" t="s">
        <v>143</v>
      </c>
      <c r="C92" s="26"/>
      <c r="D92" s="27"/>
      <c r="E92" s="27"/>
      <c r="F92" s="19"/>
    </row>
    <row r="93" spans="1:6" ht="25.5">
      <c r="B93" s="25" t="s">
        <v>144</v>
      </c>
      <c r="C93" s="26"/>
      <c r="D93" s="27"/>
      <c r="E93" s="27"/>
      <c r="F93" s="19"/>
    </row>
    <row r="94" spans="1:6" ht="25.5">
      <c r="B94" s="25" t="s">
        <v>145</v>
      </c>
      <c r="C94" s="26"/>
      <c r="D94" s="27"/>
      <c r="E94" s="27"/>
      <c r="F94" s="19"/>
    </row>
    <row r="95" spans="1:6">
      <c r="C95" s="26"/>
      <c r="D95" s="27"/>
      <c r="E95" s="27"/>
      <c r="F95" s="19"/>
    </row>
    <row r="96" spans="1:6">
      <c r="A96" s="5" t="s">
        <v>146</v>
      </c>
      <c r="B96" s="4" t="s">
        <v>147</v>
      </c>
      <c r="C96" s="6">
        <f>SUM(C97:C109)</f>
        <v>308218319</v>
      </c>
      <c r="D96" s="6">
        <f>SUM(D97:D109)</f>
        <v>308218319</v>
      </c>
      <c r="E96" s="6">
        <f>SUM(E97:E109)</f>
        <v>59316980</v>
      </c>
      <c r="F96" s="51">
        <f>E96/D96</f>
        <v>0.19245118263071184</v>
      </c>
    </row>
    <row r="97" spans="1:6">
      <c r="A97" s="19" t="s">
        <v>148</v>
      </c>
      <c r="B97" s="25" t="s">
        <v>149</v>
      </c>
      <c r="C97" s="26"/>
      <c r="D97" s="27"/>
      <c r="E97" s="27"/>
      <c r="F97" s="19"/>
    </row>
    <row r="98" spans="1:6">
      <c r="B98" s="25" t="s">
        <v>150</v>
      </c>
      <c r="C98" s="26"/>
      <c r="D98" s="27"/>
      <c r="E98" s="27"/>
      <c r="F98" s="19"/>
    </row>
    <row r="99" spans="1:6" ht="25.5">
      <c r="A99" s="19" t="s">
        <v>151</v>
      </c>
      <c r="B99" s="25" t="s">
        <v>153</v>
      </c>
      <c r="C99" s="26"/>
      <c r="D99" s="27"/>
      <c r="E99" s="27"/>
      <c r="F99" s="19"/>
    </row>
    <row r="100" spans="1:6" ht="25.5">
      <c r="A100" s="19" t="s">
        <v>152</v>
      </c>
      <c r="B100" s="25" t="s">
        <v>154</v>
      </c>
      <c r="C100" s="26"/>
      <c r="D100" s="27"/>
      <c r="E100" s="27"/>
      <c r="F100" s="19"/>
    </row>
    <row r="101" spans="1:6" ht="25.5">
      <c r="A101" s="19" t="s">
        <v>155</v>
      </c>
      <c r="B101" s="25" t="s">
        <v>156</v>
      </c>
      <c r="C101" s="26"/>
      <c r="D101" s="27"/>
      <c r="E101" s="27"/>
      <c r="F101" s="19"/>
    </row>
    <row r="102" spans="1:6">
      <c r="A102" s="19" t="s">
        <v>157</v>
      </c>
      <c r="B102" s="25" t="s">
        <v>158</v>
      </c>
      <c r="C102" s="26">
        <v>54000000</v>
      </c>
      <c r="D102" s="27">
        <v>54000000</v>
      </c>
      <c r="E102" s="27">
        <v>15781765</v>
      </c>
      <c r="F102" s="19"/>
    </row>
    <row r="103" spans="1:6" ht="51">
      <c r="B103" s="25" t="s">
        <v>159</v>
      </c>
      <c r="C103" s="26"/>
      <c r="D103" s="27"/>
      <c r="E103" s="27"/>
      <c r="F103" s="19"/>
    </row>
    <row r="104" spans="1:6" ht="51">
      <c r="A104" s="19" t="s">
        <v>160</v>
      </c>
      <c r="B104" s="25" t="s">
        <v>161</v>
      </c>
      <c r="C104" s="26">
        <v>118377213</v>
      </c>
      <c r="D104" s="27">
        <f>+C104</f>
        <v>118377213</v>
      </c>
      <c r="E104" s="27">
        <v>0</v>
      </c>
      <c r="F104" s="19"/>
    </row>
    <row r="105" spans="1:6" ht="51">
      <c r="A105" s="19" t="s">
        <v>162</v>
      </c>
      <c r="B105" s="25" t="s">
        <v>163</v>
      </c>
      <c r="C105" s="26"/>
      <c r="D105" s="27"/>
      <c r="E105" s="27"/>
      <c r="F105" s="19"/>
    </row>
    <row r="106" spans="1:6">
      <c r="A106" s="86" t="s">
        <v>385</v>
      </c>
      <c r="B106" s="25" t="s">
        <v>383</v>
      </c>
      <c r="C106" s="26">
        <v>100841106</v>
      </c>
      <c r="D106" s="27">
        <f>+C106</f>
        <v>100841106</v>
      </c>
      <c r="E106" s="27">
        <v>43535215</v>
      </c>
      <c r="F106" s="50">
        <f>+E106/D106</f>
        <v>0.43172091944330715</v>
      </c>
    </row>
    <row r="107" spans="1:6" ht="25.5">
      <c r="B107" s="25" t="s">
        <v>384</v>
      </c>
      <c r="C107" s="26"/>
      <c r="D107" s="27"/>
      <c r="E107" s="27"/>
      <c r="F107" s="19"/>
    </row>
    <row r="108" spans="1:6">
      <c r="A108" s="86" t="s">
        <v>424</v>
      </c>
      <c r="B108" s="25" t="s">
        <v>386</v>
      </c>
      <c r="C108" s="26">
        <v>35000000</v>
      </c>
      <c r="D108" s="27">
        <v>35000000</v>
      </c>
      <c r="E108" s="27"/>
      <c r="F108" s="50">
        <f>+E108/D108</f>
        <v>0</v>
      </c>
    </row>
    <row r="109" spans="1:6">
      <c r="C109" s="26"/>
      <c r="D109" s="27"/>
      <c r="E109" s="27"/>
      <c r="F109" s="19"/>
    </row>
    <row r="110" spans="1:6">
      <c r="A110" s="5" t="s">
        <v>164</v>
      </c>
      <c r="B110" s="4" t="s">
        <v>165</v>
      </c>
      <c r="C110" s="6">
        <f>SUM(C111:C118)</f>
        <v>102227000</v>
      </c>
      <c r="D110" s="6">
        <f>SUM(D111:D118)</f>
        <v>102227000</v>
      </c>
      <c r="E110" s="6">
        <f>SUM(E111:E118)</f>
        <v>11096690</v>
      </c>
      <c r="F110" s="51">
        <f>E110/D110</f>
        <v>0.10854950257759692</v>
      </c>
    </row>
    <row r="111" spans="1:6">
      <c r="A111" s="19" t="s">
        <v>166</v>
      </c>
      <c r="B111" s="25" t="s">
        <v>167</v>
      </c>
      <c r="C111" s="26"/>
      <c r="D111" s="27"/>
      <c r="E111" s="27"/>
      <c r="F111" s="19"/>
    </row>
    <row r="112" spans="1:6">
      <c r="A112" s="19" t="s">
        <v>168</v>
      </c>
      <c r="B112" s="25" t="s">
        <v>169</v>
      </c>
      <c r="C112" s="26">
        <v>90000000</v>
      </c>
      <c r="D112" s="26">
        <v>90000000</v>
      </c>
      <c r="E112" s="27">
        <v>9130000</v>
      </c>
      <c r="F112" s="19"/>
    </row>
    <row r="113" spans="1:6">
      <c r="B113" s="25" t="s">
        <v>170</v>
      </c>
      <c r="C113" s="26"/>
      <c r="D113" s="26"/>
      <c r="E113" s="27"/>
      <c r="F113" s="19"/>
    </row>
    <row r="114" spans="1:6">
      <c r="A114" s="19" t="s">
        <v>171</v>
      </c>
      <c r="B114" s="25" t="s">
        <v>172</v>
      </c>
      <c r="C114" s="26">
        <v>2000000</v>
      </c>
      <c r="D114" s="26">
        <v>2000000</v>
      </c>
      <c r="E114" s="27">
        <v>756078</v>
      </c>
      <c r="F114" s="19"/>
    </row>
    <row r="115" spans="1:6">
      <c r="A115" s="19" t="s">
        <v>173</v>
      </c>
      <c r="B115" s="25" t="s">
        <v>174</v>
      </c>
      <c r="C115" s="26">
        <v>8844000</v>
      </c>
      <c r="D115" s="26">
        <v>8844000</v>
      </c>
      <c r="E115" s="27">
        <v>0</v>
      </c>
      <c r="F115" s="19"/>
    </row>
    <row r="116" spans="1:6">
      <c r="A116" s="19" t="s">
        <v>175</v>
      </c>
      <c r="B116" s="25" t="s">
        <v>176</v>
      </c>
      <c r="C116" s="26">
        <v>1383000</v>
      </c>
      <c r="D116" s="26">
        <v>1383000</v>
      </c>
      <c r="E116" s="27">
        <v>691596</v>
      </c>
      <c r="F116" s="19"/>
    </row>
    <row r="117" spans="1:6">
      <c r="A117" s="19" t="s">
        <v>177</v>
      </c>
      <c r="B117" s="25" t="s">
        <v>178</v>
      </c>
      <c r="C117" s="26"/>
      <c r="D117" s="27"/>
      <c r="E117" s="27">
        <v>519016</v>
      </c>
      <c r="F117" s="19"/>
    </row>
    <row r="118" spans="1:6">
      <c r="C118" s="26"/>
      <c r="D118" s="27"/>
      <c r="E118" s="27"/>
      <c r="F118" s="19"/>
    </row>
    <row r="119" spans="1:6">
      <c r="A119" s="5" t="s">
        <v>179</v>
      </c>
      <c r="B119" s="4" t="s">
        <v>180</v>
      </c>
      <c r="C119" s="6">
        <f>SUM(C120:C124)</f>
        <v>73911000</v>
      </c>
      <c r="D119" s="6">
        <f>SUM(D120:D124)</f>
        <v>73911000</v>
      </c>
      <c r="E119" s="6">
        <f>SUM(E120:E124)</f>
        <v>53667939</v>
      </c>
      <c r="F119" s="51">
        <f>E119/D119</f>
        <v>0.7261157202581483</v>
      </c>
    </row>
    <row r="120" spans="1:6">
      <c r="A120" s="19" t="s">
        <v>181</v>
      </c>
      <c r="B120" s="25" t="s">
        <v>182</v>
      </c>
      <c r="C120" s="26">
        <v>73411000</v>
      </c>
      <c r="D120" s="27">
        <f>+C120</f>
        <v>73411000</v>
      </c>
      <c r="E120" s="27">
        <v>53667939</v>
      </c>
      <c r="F120" s="50">
        <f>+E120/D120</f>
        <v>0.73106127147157784</v>
      </c>
    </row>
    <row r="121" spans="1:6">
      <c r="A121" s="19" t="s">
        <v>183</v>
      </c>
      <c r="B121" s="25" t="s">
        <v>184</v>
      </c>
      <c r="C121" s="26"/>
      <c r="D121" s="27"/>
      <c r="E121" s="27"/>
      <c r="F121" s="19"/>
    </row>
    <row r="122" spans="1:6">
      <c r="A122" s="19" t="s">
        <v>185</v>
      </c>
      <c r="B122" s="25" t="s">
        <v>186</v>
      </c>
      <c r="C122" s="26">
        <v>500000</v>
      </c>
      <c r="D122" s="27">
        <v>500000</v>
      </c>
      <c r="E122" s="27">
        <v>0</v>
      </c>
      <c r="F122" s="19"/>
    </row>
    <row r="123" spans="1:6">
      <c r="A123" s="19" t="s">
        <v>187</v>
      </c>
      <c r="B123" s="25" t="s">
        <v>188</v>
      </c>
      <c r="C123" s="26"/>
      <c r="D123" s="27"/>
      <c r="E123" s="27"/>
      <c r="F123" s="19"/>
    </row>
    <row r="124" spans="1:6">
      <c r="C124" s="26"/>
      <c r="D124" s="27"/>
      <c r="E124" s="27"/>
      <c r="F124" s="19"/>
    </row>
    <row r="125" spans="1:6">
      <c r="A125" s="5" t="s">
        <v>189</v>
      </c>
      <c r="B125" s="4" t="s">
        <v>190</v>
      </c>
      <c r="C125" s="6"/>
      <c r="D125" s="6"/>
      <c r="E125" s="6"/>
      <c r="F125" s="51">
        <v>0</v>
      </c>
    </row>
    <row r="126" spans="1:6" ht="25.5">
      <c r="A126" s="19" t="s">
        <v>191</v>
      </c>
      <c r="B126" s="25" t="s">
        <v>192</v>
      </c>
      <c r="C126" s="26"/>
      <c r="D126" s="27"/>
      <c r="E126" s="27"/>
      <c r="F126" s="19"/>
    </row>
    <row r="127" spans="1:6" ht="25.5">
      <c r="A127" s="19" t="s">
        <v>193</v>
      </c>
      <c r="B127" s="25" t="s">
        <v>194</v>
      </c>
      <c r="C127" s="26"/>
      <c r="D127" s="27"/>
      <c r="E127" s="27"/>
      <c r="F127" s="19"/>
    </row>
    <row r="128" spans="1:6" ht="25.5">
      <c r="A128" s="19" t="s">
        <v>195</v>
      </c>
      <c r="B128" s="25" t="s">
        <v>196</v>
      </c>
      <c r="C128" s="26"/>
      <c r="D128" s="27"/>
      <c r="E128" s="27"/>
      <c r="F128" s="19"/>
    </row>
    <row r="129" spans="1:6" ht="25.5">
      <c r="A129" s="19" t="s">
        <v>197</v>
      </c>
      <c r="B129" s="25" t="s">
        <v>198</v>
      </c>
      <c r="C129" s="26"/>
      <c r="D129" s="27"/>
      <c r="E129" s="27"/>
      <c r="F129" s="19"/>
    </row>
    <row r="130" spans="1:6" ht="25.5">
      <c r="A130" s="19" t="s">
        <v>199</v>
      </c>
      <c r="B130" s="25" t="s">
        <v>200</v>
      </c>
      <c r="C130" s="26"/>
      <c r="D130" s="27"/>
      <c r="E130" s="27"/>
      <c r="F130" s="19"/>
    </row>
    <row r="131" spans="1:6" ht="25.5">
      <c r="A131" s="19" t="s">
        <v>201</v>
      </c>
      <c r="B131" s="25" t="s">
        <v>202</v>
      </c>
      <c r="C131" s="26"/>
      <c r="D131" s="27"/>
      <c r="E131" s="27"/>
      <c r="F131" s="19"/>
    </row>
    <row r="132" spans="1:6">
      <c r="A132" s="19" t="s">
        <v>203</v>
      </c>
      <c r="B132" s="25" t="s">
        <v>204</v>
      </c>
      <c r="C132" s="26"/>
      <c r="D132" s="27"/>
      <c r="E132" s="27"/>
      <c r="F132" s="19"/>
    </row>
    <row r="133" spans="1:6" ht="25.5">
      <c r="A133" s="19" t="s">
        <v>205</v>
      </c>
      <c r="B133" s="25" t="s">
        <v>206</v>
      </c>
      <c r="C133" s="26"/>
      <c r="D133" s="27"/>
      <c r="E133" s="27"/>
      <c r="F133" s="19"/>
    </row>
    <row r="134" spans="1:6">
      <c r="C134" s="26"/>
      <c r="D134" s="27"/>
      <c r="E134" s="27"/>
      <c r="F134" s="19"/>
    </row>
    <row r="135" spans="1:6">
      <c r="A135" s="5" t="s">
        <v>207</v>
      </c>
      <c r="B135" s="4" t="s">
        <v>208</v>
      </c>
      <c r="C135" s="6">
        <f>SUM(C136:C157)</f>
        <v>398606325</v>
      </c>
      <c r="D135" s="6">
        <f>SUM(D136:D157)</f>
        <v>398606325</v>
      </c>
      <c r="E135" s="6">
        <f>SUM(E136:E157)</f>
        <v>162709170</v>
      </c>
      <c r="F135" s="51">
        <f>E135/D135</f>
        <v>0.40819515345121532</v>
      </c>
    </row>
    <row r="136" spans="1:6">
      <c r="A136" s="19" t="s">
        <v>209</v>
      </c>
      <c r="B136" s="25" t="s">
        <v>210</v>
      </c>
      <c r="C136" s="26"/>
      <c r="D136" s="27"/>
      <c r="E136" s="27"/>
      <c r="F136" s="19"/>
    </row>
    <row r="137" spans="1:6">
      <c r="A137" s="19" t="s">
        <v>211</v>
      </c>
      <c r="B137" s="25" t="s">
        <v>212</v>
      </c>
      <c r="C137" s="26">
        <v>0</v>
      </c>
      <c r="D137" s="27">
        <v>0</v>
      </c>
      <c r="E137" s="27"/>
      <c r="F137" s="19"/>
    </row>
    <row r="138" spans="1:6">
      <c r="A138" s="19" t="s">
        <v>213</v>
      </c>
      <c r="B138" s="25" t="s">
        <v>214</v>
      </c>
      <c r="C138" s="26"/>
      <c r="D138" s="27"/>
      <c r="E138" s="27"/>
      <c r="F138" s="19"/>
    </row>
    <row r="139" spans="1:6" ht="25.5">
      <c r="A139" s="19" t="s">
        <v>215</v>
      </c>
      <c r="B139" s="25" t="s">
        <v>216</v>
      </c>
      <c r="C139" s="26"/>
      <c r="D139" s="27"/>
      <c r="E139" s="27"/>
      <c r="F139" s="19"/>
    </row>
    <row r="140" spans="1:6" ht="25.5">
      <c r="B140" s="25" t="s">
        <v>217</v>
      </c>
      <c r="C140" s="26"/>
      <c r="D140" s="27"/>
      <c r="E140" s="27"/>
      <c r="F140" s="19"/>
    </row>
    <row r="141" spans="1:6">
      <c r="A141" s="19" t="s">
        <v>218</v>
      </c>
      <c r="B141" s="25" t="s">
        <v>219</v>
      </c>
      <c r="C141" s="26"/>
      <c r="D141" s="27"/>
      <c r="E141" s="27">
        <v>0</v>
      </c>
      <c r="F141" s="19"/>
    </row>
    <row r="142" spans="1:6" ht="25.5">
      <c r="B142" s="25" t="s">
        <v>220</v>
      </c>
      <c r="C142" s="26"/>
      <c r="D142" s="27"/>
      <c r="E142" s="27"/>
      <c r="F142" s="19"/>
    </row>
    <row r="143" spans="1:6">
      <c r="A143" s="19" t="s">
        <v>221</v>
      </c>
      <c r="B143" s="25" t="s">
        <v>222</v>
      </c>
      <c r="C143" s="26"/>
      <c r="D143" s="27"/>
      <c r="E143" s="27"/>
      <c r="F143" s="19"/>
    </row>
    <row r="144" spans="1:6">
      <c r="A144" s="19" t="s">
        <v>223</v>
      </c>
      <c r="B144" s="25" t="s">
        <v>224</v>
      </c>
      <c r="C144" s="26"/>
      <c r="D144" s="27"/>
      <c r="E144" s="27"/>
      <c r="F144" s="19"/>
    </row>
    <row r="145" spans="1:6">
      <c r="A145" s="19" t="s">
        <v>225</v>
      </c>
      <c r="B145" s="25" t="s">
        <v>227</v>
      </c>
      <c r="C145" s="26"/>
      <c r="D145" s="27"/>
      <c r="E145" s="27"/>
      <c r="F145" s="19"/>
    </row>
    <row r="146" spans="1:6">
      <c r="A146" s="19" t="s">
        <v>226</v>
      </c>
      <c r="B146" s="25" t="s">
        <v>228</v>
      </c>
      <c r="C146" s="26"/>
      <c r="D146" s="27"/>
      <c r="E146" s="27"/>
      <c r="F146" s="19"/>
    </row>
    <row r="147" spans="1:6">
      <c r="A147" s="19" t="s">
        <v>229</v>
      </c>
      <c r="B147" s="25" t="s">
        <v>230</v>
      </c>
      <c r="C147" s="26"/>
      <c r="D147" s="27"/>
      <c r="E147" s="27"/>
      <c r="F147" s="19"/>
    </row>
    <row r="148" spans="1:6">
      <c r="A148" s="19" t="s">
        <v>231</v>
      </c>
      <c r="B148" s="25" t="s">
        <v>232</v>
      </c>
      <c r="C148" s="26"/>
      <c r="D148" s="27"/>
      <c r="E148" s="27"/>
      <c r="F148" s="19"/>
    </row>
    <row r="149" spans="1:6">
      <c r="A149" s="19" t="s">
        <v>233</v>
      </c>
      <c r="B149" s="25" t="s">
        <v>234</v>
      </c>
      <c r="C149" s="26"/>
      <c r="D149" s="27"/>
      <c r="E149" s="27"/>
      <c r="F149" s="19"/>
    </row>
    <row r="150" spans="1:6">
      <c r="B150" s="25" t="s">
        <v>235</v>
      </c>
      <c r="C150" s="26"/>
      <c r="D150" s="27"/>
      <c r="E150" s="27"/>
      <c r="F150" s="19"/>
    </row>
    <row r="151" spans="1:6">
      <c r="A151" s="19" t="s">
        <v>236</v>
      </c>
      <c r="B151" s="25" t="s">
        <v>237</v>
      </c>
      <c r="C151" s="26">
        <v>398606325</v>
      </c>
      <c r="D151" s="27">
        <f>+C151</f>
        <v>398606325</v>
      </c>
      <c r="E151" s="27">
        <f ca="1">'4. Gondozási Kp.'!E79+'5. Csicsergő'!E80+'6. Gólyahír'!E80+'7. Polg.Hiv.'!E81+'8. WAMKK'!E82+'9. Közp. Konyha'!E80</f>
        <v>162709170</v>
      </c>
      <c r="F151" s="50">
        <f>+E151/D151</f>
        <v>0.40819515345121532</v>
      </c>
    </row>
    <row r="152" spans="1:6">
      <c r="B152" s="25" t="s">
        <v>238</v>
      </c>
      <c r="C152" s="26"/>
      <c r="D152" s="27"/>
      <c r="E152" s="27"/>
      <c r="F152" s="19"/>
    </row>
    <row r="153" spans="1:6">
      <c r="A153" s="19" t="s">
        <v>239</v>
      </c>
      <c r="B153" s="25" t="s">
        <v>240</v>
      </c>
      <c r="C153" s="26"/>
      <c r="D153" s="27"/>
      <c r="E153" s="27"/>
      <c r="F153" s="19"/>
    </row>
    <row r="154" spans="1:6">
      <c r="A154" s="19" t="s">
        <v>241</v>
      </c>
      <c r="B154" s="25" t="s">
        <v>242</v>
      </c>
      <c r="C154" s="26"/>
      <c r="D154" s="27"/>
      <c r="E154" s="27"/>
      <c r="F154" s="19"/>
    </row>
    <row r="155" spans="1:6">
      <c r="A155" s="19" t="s">
        <v>243</v>
      </c>
      <c r="B155" s="25" t="s">
        <v>244</v>
      </c>
      <c r="C155" s="26"/>
      <c r="D155" s="27"/>
      <c r="E155" s="27"/>
      <c r="F155" s="19"/>
    </row>
    <row r="156" spans="1:6">
      <c r="A156" s="19" t="s">
        <v>245</v>
      </c>
      <c r="B156" s="25" t="s">
        <v>246</v>
      </c>
      <c r="C156" s="26"/>
      <c r="D156" s="27"/>
      <c r="E156" s="27"/>
      <c r="F156" s="19"/>
    </row>
    <row r="157" spans="1:6">
      <c r="C157" s="26"/>
      <c r="D157" s="27"/>
      <c r="E157" s="27"/>
      <c r="F157" s="19"/>
    </row>
    <row r="158" spans="1:6">
      <c r="A158" s="5"/>
      <c r="B158" s="4" t="s">
        <v>107</v>
      </c>
      <c r="C158" s="6">
        <f>C3+C19+C22+C71+C96+C110+C119+C125+C135</f>
        <v>1049990044</v>
      </c>
      <c r="D158" s="6">
        <f>D3+D19+D22+D71+D96+D110+D119+D125+D135</f>
        <v>1049990044</v>
      </c>
      <c r="E158" s="6">
        <f>E3+E19+E22+E71+E96+E110+E119+E125+E135</f>
        <v>407041891</v>
      </c>
      <c r="F158" s="51">
        <f>E158/D158</f>
        <v>0.3876626195895625</v>
      </c>
    </row>
    <row r="159" spans="1:6">
      <c r="A159" s="29"/>
      <c r="B159" s="29"/>
      <c r="C159" s="30"/>
      <c r="D159" s="31"/>
      <c r="E159" s="31"/>
    </row>
    <row r="160" spans="1:6">
      <c r="A160" s="29"/>
      <c r="B160" s="29"/>
      <c r="C160" s="29"/>
      <c r="D160" s="32"/>
      <c r="E160" s="31"/>
    </row>
    <row r="161" spans="1:5">
      <c r="A161" s="29"/>
      <c r="B161" s="29"/>
      <c r="C161" s="30"/>
      <c r="D161" s="32"/>
      <c r="E161" s="31"/>
    </row>
    <row r="162" spans="1:5">
      <c r="A162" s="29"/>
      <c r="B162" s="29"/>
      <c r="C162" s="29"/>
      <c r="D162" s="32"/>
      <c r="E162" s="31"/>
    </row>
    <row r="163" spans="1:5">
      <c r="A163" s="29"/>
      <c r="B163" s="29"/>
      <c r="C163" s="29"/>
      <c r="D163" s="31"/>
      <c r="E163" s="31"/>
    </row>
    <row r="164" spans="1:5">
      <c r="A164" s="29"/>
      <c r="B164" s="29"/>
      <c r="C164" s="29"/>
      <c r="D164" s="31"/>
      <c r="E164" s="31"/>
    </row>
    <row r="165" spans="1:5">
      <c r="A165" s="29"/>
      <c r="B165" s="29"/>
      <c r="C165" s="29"/>
      <c r="D165" s="32"/>
      <c r="E165" s="31"/>
    </row>
    <row r="166" spans="1:5">
      <c r="A166" s="29"/>
      <c r="B166" s="29"/>
      <c r="C166" s="29"/>
      <c r="D166" s="31"/>
      <c r="E166" s="31"/>
    </row>
    <row r="167" spans="1:5">
      <c r="A167" s="29"/>
      <c r="B167" s="29"/>
      <c r="C167" s="29"/>
      <c r="D167" s="31"/>
      <c r="E167" s="31"/>
    </row>
    <row r="168" spans="1:5">
      <c r="A168" s="29"/>
      <c r="B168" s="29"/>
      <c r="C168" s="29"/>
      <c r="D168" s="32"/>
      <c r="E168" s="31"/>
    </row>
    <row r="169" spans="1:5">
      <c r="A169" s="29"/>
      <c r="B169" s="29"/>
      <c r="C169" s="29"/>
      <c r="D169" s="31"/>
      <c r="E169" s="31"/>
    </row>
    <row r="170" spans="1:5">
      <c r="A170" s="29"/>
      <c r="B170" s="29"/>
      <c r="C170" s="29"/>
      <c r="D170" s="31"/>
      <c r="E170" s="31"/>
    </row>
    <row r="171" spans="1:5">
      <c r="A171" s="29"/>
      <c r="B171" s="29"/>
      <c r="C171" s="29"/>
      <c r="D171" s="32"/>
      <c r="E171" s="31"/>
    </row>
    <row r="172" spans="1:5">
      <c r="A172" s="29"/>
      <c r="B172" s="29"/>
      <c r="C172" s="29"/>
      <c r="D172" s="31"/>
      <c r="E172" s="31"/>
    </row>
    <row r="173" spans="1:5">
      <c r="A173" s="29"/>
      <c r="B173" s="29"/>
      <c r="C173" s="29"/>
      <c r="D173" s="31"/>
      <c r="E173" s="31"/>
    </row>
    <row r="174" spans="1:5">
      <c r="A174" s="29"/>
      <c r="B174" s="29"/>
      <c r="C174" s="29"/>
      <c r="D174" s="31"/>
      <c r="E174" s="31"/>
    </row>
    <row r="175" spans="1:5">
      <c r="A175" s="29"/>
      <c r="B175" s="29"/>
      <c r="C175" s="29"/>
      <c r="D175" s="31"/>
      <c r="E175" s="31"/>
    </row>
    <row r="176" spans="1:5">
      <c r="A176" s="29"/>
      <c r="B176" s="29"/>
      <c r="C176" s="29"/>
      <c r="D176" s="31"/>
      <c r="E176" s="31"/>
    </row>
    <row r="177" spans="1:5">
      <c r="A177" s="29"/>
      <c r="B177" s="29"/>
      <c r="C177" s="29"/>
      <c r="D177" s="31"/>
      <c r="E177" s="31"/>
    </row>
    <row r="178" spans="1:5">
      <c r="A178" s="29"/>
      <c r="B178" s="29"/>
      <c r="C178" s="29"/>
      <c r="D178" s="31"/>
      <c r="E178" s="31"/>
    </row>
    <row r="179" spans="1:5">
      <c r="A179" s="29"/>
      <c r="B179" s="29"/>
      <c r="C179" s="29"/>
      <c r="D179" s="31"/>
      <c r="E179" s="31"/>
    </row>
    <row r="180" spans="1:5">
      <c r="A180" s="29"/>
      <c r="B180" s="29"/>
      <c r="C180" s="29"/>
      <c r="D180" s="31"/>
      <c r="E180" s="31"/>
    </row>
    <row r="181" spans="1:5">
      <c r="A181" s="29"/>
      <c r="B181" s="29"/>
      <c r="C181" s="29"/>
      <c r="D181" s="31"/>
      <c r="E181" s="31"/>
    </row>
    <row r="182" spans="1:5">
      <c r="A182" s="29"/>
      <c r="B182" s="29"/>
      <c r="C182" s="29"/>
      <c r="D182" s="31"/>
      <c r="E182" s="31"/>
    </row>
    <row r="183" spans="1:5">
      <c r="A183" s="29"/>
      <c r="B183" s="29"/>
      <c r="C183" s="29"/>
      <c r="D183" s="31"/>
      <c r="E183" s="31"/>
    </row>
    <row r="184" spans="1:5">
      <c r="A184" s="29"/>
      <c r="B184" s="29"/>
      <c r="C184" s="29"/>
      <c r="D184" s="31"/>
      <c r="E184" s="31"/>
    </row>
    <row r="185" spans="1:5">
      <c r="A185" s="29"/>
      <c r="B185" s="29"/>
      <c r="C185" s="29"/>
      <c r="D185" s="31"/>
      <c r="E185" s="31"/>
    </row>
    <row r="186" spans="1:5">
      <c r="A186" s="29"/>
      <c r="B186" s="29"/>
      <c r="C186" s="29"/>
      <c r="D186" s="31"/>
      <c r="E186" s="31"/>
    </row>
    <row r="187" spans="1:5">
      <c r="A187" s="29"/>
      <c r="B187" s="29"/>
      <c r="C187" s="29"/>
      <c r="D187" s="31"/>
      <c r="E187" s="31"/>
    </row>
    <row r="188" spans="1:5">
      <c r="A188" s="29"/>
      <c r="B188" s="29"/>
      <c r="C188" s="29"/>
      <c r="D188" s="31"/>
      <c r="E188" s="31"/>
    </row>
    <row r="189" spans="1:5">
      <c r="A189" s="29"/>
      <c r="B189" s="29"/>
      <c r="C189" s="29"/>
      <c r="D189" s="31"/>
      <c r="E189" s="31"/>
    </row>
    <row r="190" spans="1:5">
      <c r="A190" s="29"/>
      <c r="B190" s="29"/>
      <c r="C190" s="29"/>
      <c r="D190" s="31"/>
      <c r="E190" s="31"/>
    </row>
    <row r="191" spans="1:5">
      <c r="A191" s="29"/>
      <c r="B191" s="29"/>
      <c r="C191" s="29"/>
      <c r="D191" s="31"/>
      <c r="E191" s="31"/>
    </row>
    <row r="192" spans="1:5">
      <c r="A192" s="29"/>
      <c r="B192" s="29"/>
      <c r="C192" s="29"/>
      <c r="D192" s="31"/>
      <c r="E192" s="31"/>
    </row>
    <row r="193" spans="1:5">
      <c r="A193" s="29"/>
      <c r="B193" s="29"/>
      <c r="C193" s="29"/>
      <c r="D193" s="31"/>
      <c r="E193" s="31"/>
    </row>
    <row r="194" spans="1:5">
      <c r="A194" s="29"/>
      <c r="B194" s="29"/>
      <c r="C194" s="29"/>
      <c r="D194" s="31"/>
      <c r="E194" s="31"/>
    </row>
    <row r="195" spans="1:5">
      <c r="A195" s="29"/>
      <c r="B195" s="29"/>
      <c r="C195" s="29"/>
      <c r="D195" s="31"/>
      <c r="E195" s="31"/>
    </row>
    <row r="196" spans="1:5">
      <c r="A196" s="29"/>
      <c r="B196" s="29"/>
      <c r="C196" s="29"/>
      <c r="D196" s="31"/>
      <c r="E196" s="31"/>
    </row>
    <row r="197" spans="1:5">
      <c r="A197" s="29"/>
      <c r="B197" s="29"/>
      <c r="C197" s="29"/>
      <c r="D197" s="31"/>
      <c r="E197" s="31"/>
    </row>
    <row r="198" spans="1:5">
      <c r="A198" s="29"/>
      <c r="B198" s="29"/>
      <c r="C198" s="29"/>
      <c r="D198" s="31"/>
      <c r="E198" s="31"/>
    </row>
    <row r="199" spans="1:5">
      <c r="A199" s="29"/>
      <c r="B199" s="29"/>
      <c r="C199" s="29"/>
      <c r="D199" s="31"/>
      <c r="E199" s="31"/>
    </row>
    <row r="200" spans="1:5">
      <c r="A200" s="29"/>
      <c r="B200" s="29"/>
      <c r="C200" s="29"/>
      <c r="D200" s="31"/>
      <c r="E200" s="31"/>
    </row>
    <row r="201" spans="1:5">
      <c r="A201" s="29"/>
      <c r="B201" s="29"/>
      <c r="C201" s="29"/>
      <c r="D201" s="31"/>
      <c r="E201" s="31"/>
    </row>
    <row r="202" spans="1:5">
      <c r="A202" s="29"/>
      <c r="B202" s="29"/>
      <c r="C202" s="29"/>
      <c r="D202" s="31"/>
      <c r="E202" s="31"/>
    </row>
    <row r="203" spans="1:5">
      <c r="A203" s="29"/>
      <c r="B203" s="29"/>
      <c r="C203" s="29"/>
      <c r="D203" s="31"/>
      <c r="E203" s="31"/>
    </row>
    <row r="204" spans="1:5">
      <c r="A204" s="29"/>
      <c r="B204" s="29"/>
      <c r="C204" s="29"/>
      <c r="D204" s="31"/>
      <c r="E204" s="31"/>
    </row>
    <row r="205" spans="1:5">
      <c r="A205" s="29"/>
      <c r="B205" s="29"/>
      <c r="C205" s="29"/>
      <c r="D205" s="31"/>
      <c r="E205" s="31"/>
    </row>
    <row r="206" spans="1:5">
      <c r="A206" s="29"/>
      <c r="B206" s="29"/>
      <c r="C206" s="29"/>
      <c r="D206" s="31"/>
      <c r="E206" s="31"/>
    </row>
    <row r="207" spans="1:5">
      <c r="A207" s="29"/>
      <c r="B207" s="29"/>
      <c r="C207" s="29"/>
      <c r="D207" s="31"/>
      <c r="E207" s="31"/>
    </row>
    <row r="208" spans="1:5">
      <c r="A208" s="29"/>
      <c r="B208" s="29"/>
      <c r="C208" s="29"/>
      <c r="D208" s="31"/>
      <c r="E208" s="31"/>
    </row>
    <row r="209" spans="1:5">
      <c r="A209" s="29"/>
      <c r="B209" s="29"/>
      <c r="C209" s="29"/>
      <c r="D209" s="31"/>
      <c r="E209" s="31"/>
    </row>
    <row r="210" spans="1:5">
      <c r="A210" s="29"/>
      <c r="B210" s="29"/>
      <c r="C210" s="29"/>
      <c r="D210" s="31"/>
      <c r="E210" s="31"/>
    </row>
    <row r="211" spans="1:5">
      <c r="A211" s="29"/>
      <c r="B211" s="29"/>
      <c r="C211" s="29"/>
      <c r="D211" s="31"/>
      <c r="E211" s="31"/>
    </row>
    <row r="212" spans="1:5">
      <c r="A212" s="29"/>
      <c r="B212" s="29"/>
      <c r="C212" s="29"/>
      <c r="D212" s="31"/>
      <c r="E212" s="31"/>
    </row>
    <row r="213" spans="1:5">
      <c r="A213" s="29"/>
      <c r="B213" s="29"/>
      <c r="C213" s="29"/>
      <c r="D213" s="31"/>
      <c r="E213" s="31"/>
    </row>
    <row r="214" spans="1:5">
      <c r="A214" s="29"/>
      <c r="B214" s="29"/>
      <c r="C214" s="29"/>
      <c r="D214" s="31"/>
      <c r="E214" s="31"/>
    </row>
    <row r="215" spans="1:5">
      <c r="A215" s="29"/>
      <c r="B215" s="29"/>
      <c r="C215" s="29"/>
      <c r="D215" s="31"/>
      <c r="E215" s="31"/>
    </row>
    <row r="216" spans="1:5">
      <c r="A216" s="29"/>
      <c r="B216" s="29"/>
      <c r="C216" s="29"/>
      <c r="D216" s="31"/>
      <c r="E216" s="31"/>
    </row>
    <row r="217" spans="1:5">
      <c r="A217" s="29"/>
      <c r="B217" s="29"/>
      <c r="C217" s="29"/>
      <c r="D217" s="31"/>
      <c r="E217" s="31"/>
    </row>
    <row r="218" spans="1:5">
      <c r="A218" s="29"/>
      <c r="B218" s="29"/>
      <c r="C218" s="29"/>
      <c r="D218" s="31"/>
      <c r="E218" s="31"/>
    </row>
    <row r="219" spans="1:5">
      <c r="A219" s="29"/>
      <c r="B219" s="29"/>
      <c r="C219" s="29"/>
      <c r="D219" s="31"/>
      <c r="E219" s="31"/>
    </row>
    <row r="220" spans="1:5">
      <c r="A220" s="29"/>
      <c r="B220" s="29"/>
      <c r="C220" s="29"/>
      <c r="D220" s="31"/>
      <c r="E220" s="31"/>
    </row>
    <row r="221" spans="1:5">
      <c r="A221" s="29"/>
      <c r="B221" s="29"/>
      <c r="C221" s="29"/>
      <c r="D221" s="31"/>
      <c r="E221" s="31"/>
    </row>
    <row r="222" spans="1:5">
      <c r="A222" s="29"/>
      <c r="B222" s="29"/>
      <c r="C222" s="29"/>
      <c r="D222" s="31"/>
      <c r="E222" s="31"/>
    </row>
    <row r="223" spans="1:5">
      <c r="A223" s="29"/>
      <c r="B223" s="29"/>
      <c r="C223" s="29"/>
      <c r="D223" s="31"/>
      <c r="E223" s="31"/>
    </row>
    <row r="224" spans="1:5">
      <c r="A224" s="29"/>
      <c r="B224" s="29"/>
      <c r="C224" s="29"/>
      <c r="D224" s="31"/>
      <c r="E224" s="31"/>
    </row>
    <row r="225" spans="1:5">
      <c r="A225" s="29"/>
      <c r="B225" s="29"/>
      <c r="C225" s="29"/>
      <c r="D225" s="31"/>
      <c r="E225" s="31"/>
    </row>
    <row r="226" spans="1:5">
      <c r="A226" s="29"/>
      <c r="B226" s="29"/>
      <c r="C226" s="29"/>
      <c r="D226" s="31"/>
      <c r="E226" s="31"/>
    </row>
    <row r="227" spans="1:5">
      <c r="A227" s="29"/>
      <c r="B227" s="29"/>
      <c r="C227" s="29"/>
      <c r="D227" s="31"/>
      <c r="E227" s="31"/>
    </row>
    <row r="228" spans="1:5">
      <c r="A228" s="29"/>
      <c r="B228" s="29"/>
      <c r="C228" s="29"/>
      <c r="D228" s="31"/>
      <c r="E228" s="31"/>
    </row>
    <row r="229" spans="1:5">
      <c r="A229" s="29"/>
      <c r="B229" s="29"/>
      <c r="C229" s="29"/>
      <c r="D229" s="31"/>
      <c r="E229" s="31"/>
    </row>
    <row r="230" spans="1:5">
      <c r="A230" s="29"/>
      <c r="B230" s="29"/>
      <c r="C230" s="29"/>
      <c r="D230" s="31"/>
      <c r="E230" s="31"/>
    </row>
    <row r="231" spans="1:5">
      <c r="A231" s="29"/>
      <c r="B231" s="29"/>
      <c r="C231" s="29"/>
      <c r="D231" s="31"/>
      <c r="E231" s="31"/>
    </row>
    <row r="232" spans="1:5">
      <c r="A232" s="29"/>
      <c r="B232" s="29"/>
      <c r="C232" s="29"/>
      <c r="D232" s="31"/>
      <c r="E232" s="31"/>
    </row>
    <row r="233" spans="1:5">
      <c r="A233" s="29"/>
      <c r="B233" s="29"/>
      <c r="C233" s="29"/>
      <c r="D233" s="31"/>
      <c r="E233" s="31"/>
    </row>
    <row r="234" spans="1:5">
      <c r="A234" s="29"/>
      <c r="B234" s="29"/>
      <c r="C234" s="29"/>
      <c r="D234" s="31"/>
      <c r="E234" s="31"/>
    </row>
    <row r="235" spans="1:5">
      <c r="A235" s="29"/>
      <c r="B235" s="29"/>
      <c r="C235" s="29"/>
      <c r="D235" s="31"/>
      <c r="E235" s="31"/>
    </row>
    <row r="236" spans="1:5">
      <c r="A236" s="29"/>
      <c r="B236" s="29"/>
      <c r="C236" s="29"/>
      <c r="D236" s="31"/>
      <c r="E236" s="31"/>
    </row>
    <row r="237" spans="1:5">
      <c r="A237" s="29"/>
      <c r="B237" s="29"/>
      <c r="C237" s="29"/>
      <c r="D237" s="31"/>
      <c r="E237" s="31"/>
    </row>
    <row r="238" spans="1:5">
      <c r="A238" s="29"/>
      <c r="B238" s="29"/>
      <c r="C238" s="29"/>
      <c r="D238" s="31"/>
      <c r="E238" s="31"/>
    </row>
    <row r="239" spans="1:5">
      <c r="A239" s="29"/>
      <c r="B239" s="29"/>
      <c r="C239" s="29"/>
      <c r="D239" s="31"/>
      <c r="E239" s="31"/>
    </row>
    <row r="240" spans="1:5">
      <c r="A240" s="29"/>
      <c r="B240" s="29"/>
      <c r="C240" s="29"/>
      <c r="D240" s="31"/>
      <c r="E240" s="31"/>
    </row>
    <row r="241" spans="1:5">
      <c r="A241" s="29"/>
      <c r="B241" s="29"/>
      <c r="C241" s="29"/>
      <c r="D241" s="31"/>
      <c r="E241" s="31"/>
    </row>
    <row r="242" spans="1:5">
      <c r="A242" s="29"/>
      <c r="B242" s="29"/>
      <c r="C242" s="29"/>
      <c r="D242" s="31"/>
      <c r="E242" s="31"/>
    </row>
    <row r="243" spans="1:5">
      <c r="A243" s="29"/>
      <c r="B243" s="29"/>
      <c r="C243" s="29"/>
      <c r="D243" s="31"/>
      <c r="E243" s="31"/>
    </row>
    <row r="244" spans="1:5">
      <c r="A244" s="29"/>
      <c r="B244" s="29"/>
      <c r="C244" s="29"/>
      <c r="D244" s="31"/>
      <c r="E244" s="31"/>
    </row>
    <row r="245" spans="1:5">
      <c r="A245" s="29"/>
      <c r="B245" s="29"/>
      <c r="C245" s="29"/>
      <c r="D245" s="31"/>
      <c r="E245" s="31"/>
    </row>
    <row r="246" spans="1:5">
      <c r="A246" s="29"/>
      <c r="B246" s="29"/>
      <c r="C246" s="29"/>
      <c r="D246" s="31"/>
      <c r="E246" s="31"/>
    </row>
    <row r="247" spans="1:5">
      <c r="A247" s="29"/>
      <c r="B247" s="29"/>
      <c r="C247" s="29"/>
      <c r="D247" s="31"/>
      <c r="E247" s="31"/>
    </row>
    <row r="248" spans="1:5">
      <c r="A248" s="29"/>
      <c r="B248" s="29"/>
      <c r="C248" s="29"/>
      <c r="D248" s="31"/>
      <c r="E248" s="31"/>
    </row>
    <row r="249" spans="1:5">
      <c r="A249" s="29"/>
      <c r="B249" s="29"/>
      <c r="C249" s="29"/>
      <c r="D249" s="31"/>
      <c r="E249" s="31"/>
    </row>
    <row r="250" spans="1:5">
      <c r="A250" s="29"/>
      <c r="B250" s="29"/>
      <c r="C250" s="29"/>
      <c r="D250" s="31"/>
      <c r="E250" s="31"/>
    </row>
    <row r="251" spans="1:5">
      <c r="A251" s="29"/>
      <c r="B251" s="29"/>
      <c r="C251" s="29"/>
      <c r="D251" s="31"/>
      <c r="E251" s="31"/>
    </row>
    <row r="252" spans="1:5">
      <c r="A252" s="29"/>
      <c r="B252" s="29"/>
      <c r="C252" s="29"/>
      <c r="D252" s="31"/>
      <c r="E252" s="31"/>
    </row>
    <row r="253" spans="1:5">
      <c r="A253" s="29"/>
      <c r="B253" s="29"/>
      <c r="C253" s="29"/>
      <c r="D253" s="31"/>
      <c r="E253" s="31"/>
    </row>
    <row r="254" spans="1:5">
      <c r="A254" s="29"/>
      <c r="B254" s="29"/>
      <c r="C254" s="29"/>
      <c r="D254" s="31"/>
      <c r="E254" s="31"/>
    </row>
    <row r="255" spans="1:5">
      <c r="A255" s="29"/>
      <c r="B255" s="29"/>
      <c r="C255" s="29"/>
      <c r="D255" s="31"/>
      <c r="E255" s="31"/>
    </row>
    <row r="256" spans="1:5">
      <c r="A256" s="29"/>
      <c r="B256" s="29"/>
      <c r="C256" s="29"/>
      <c r="D256" s="31"/>
      <c r="E256" s="31"/>
    </row>
    <row r="257" spans="1:5">
      <c r="A257" s="29"/>
      <c r="B257" s="29"/>
      <c r="C257" s="29"/>
      <c r="D257" s="31"/>
      <c r="E257" s="31"/>
    </row>
    <row r="258" spans="1:5">
      <c r="A258" s="29"/>
      <c r="B258" s="29"/>
      <c r="C258" s="29"/>
      <c r="D258" s="31"/>
      <c r="E258" s="31"/>
    </row>
    <row r="259" spans="1:5">
      <c r="A259" s="29"/>
      <c r="B259" s="29"/>
      <c r="C259" s="29"/>
      <c r="D259" s="31"/>
      <c r="E259" s="31"/>
    </row>
    <row r="260" spans="1:5">
      <c r="A260" s="29"/>
      <c r="B260" s="29"/>
      <c r="C260" s="29"/>
      <c r="D260" s="31"/>
      <c r="E260" s="31"/>
    </row>
    <row r="261" spans="1:5">
      <c r="A261" s="29"/>
      <c r="B261" s="29"/>
      <c r="C261" s="29"/>
      <c r="D261" s="31"/>
      <c r="E261" s="31"/>
    </row>
    <row r="262" spans="1:5">
      <c r="A262" s="29"/>
      <c r="B262" s="29"/>
      <c r="C262" s="29"/>
      <c r="D262" s="31"/>
      <c r="E262" s="31"/>
    </row>
    <row r="263" spans="1:5">
      <c r="A263" s="29"/>
      <c r="B263" s="29"/>
      <c r="C263" s="29"/>
      <c r="D263" s="31"/>
      <c r="E263" s="31"/>
    </row>
    <row r="264" spans="1:5">
      <c r="A264" s="29"/>
      <c r="B264" s="29"/>
      <c r="C264" s="29"/>
      <c r="D264" s="31"/>
      <c r="E264" s="31"/>
    </row>
    <row r="265" spans="1:5">
      <c r="A265" s="29"/>
      <c r="B265" s="29"/>
      <c r="C265" s="29"/>
      <c r="D265" s="31"/>
      <c r="E265" s="31"/>
    </row>
    <row r="266" spans="1:5">
      <c r="A266" s="29"/>
      <c r="B266" s="29"/>
      <c r="C266" s="29"/>
      <c r="D266" s="31"/>
      <c r="E266" s="31"/>
    </row>
    <row r="267" spans="1:5">
      <c r="A267" s="29"/>
      <c r="B267" s="29"/>
      <c r="C267" s="29"/>
      <c r="D267" s="31"/>
      <c r="E267" s="31"/>
    </row>
    <row r="268" spans="1:5">
      <c r="A268" s="29"/>
      <c r="B268" s="29"/>
      <c r="C268" s="29"/>
      <c r="D268" s="31"/>
      <c r="E268" s="31"/>
    </row>
    <row r="269" spans="1:5">
      <c r="A269" s="29"/>
      <c r="B269" s="29"/>
      <c r="C269" s="29"/>
      <c r="D269" s="31"/>
      <c r="E269" s="31"/>
    </row>
    <row r="270" spans="1:5">
      <c r="A270" s="29"/>
      <c r="B270" s="29"/>
      <c r="C270" s="29"/>
      <c r="D270" s="31"/>
      <c r="E270" s="31"/>
    </row>
    <row r="271" spans="1:5">
      <c r="A271" s="29"/>
      <c r="B271" s="29"/>
      <c r="C271" s="29"/>
      <c r="D271" s="31"/>
      <c r="E271" s="31"/>
    </row>
    <row r="272" spans="1:5">
      <c r="A272" s="29"/>
      <c r="B272" s="29"/>
      <c r="C272" s="29"/>
      <c r="D272" s="31"/>
      <c r="E272" s="31"/>
    </row>
    <row r="273" spans="1:5">
      <c r="A273" s="29"/>
      <c r="B273" s="29"/>
      <c r="C273" s="29"/>
      <c r="D273" s="31"/>
      <c r="E273" s="31"/>
    </row>
    <row r="274" spans="1:5">
      <c r="A274" s="29"/>
      <c r="B274" s="29"/>
      <c r="C274" s="29"/>
      <c r="D274" s="31"/>
      <c r="E274" s="31"/>
    </row>
    <row r="275" spans="1:5">
      <c r="A275" s="29"/>
      <c r="B275" s="29"/>
      <c r="C275" s="29"/>
      <c r="D275" s="31"/>
      <c r="E275" s="31"/>
    </row>
  </sheetData>
  <mergeCells count="1">
    <mergeCell ref="A1:F1"/>
  </mergeCells>
  <phoneticPr fontId="2" type="noConversion"/>
  <pageMargins left="0.75" right="0.75" top="1" bottom="1" header="0.5" footer="0.5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zoomScaleNormal="100" workbookViewId="0">
      <selection activeCell="E80" sqref="E80"/>
    </sheetView>
  </sheetViews>
  <sheetFormatPr defaultRowHeight="12.75"/>
  <cols>
    <col min="1" max="1" width="6.28515625" style="36" bestFit="1" customWidth="1"/>
    <col min="2" max="2" width="56.28515625" style="18" customWidth="1"/>
    <col min="3" max="3" width="15.140625" style="22" customWidth="1"/>
    <col min="4" max="5" width="15.140625" style="18" customWidth="1"/>
    <col min="6" max="6" width="11" style="18" bestFit="1" customWidth="1"/>
  </cols>
  <sheetData>
    <row r="1" spans="1:6">
      <c r="A1" s="130" t="s">
        <v>432</v>
      </c>
      <c r="B1" s="131"/>
      <c r="C1" s="131"/>
      <c r="D1" s="131"/>
      <c r="E1" s="131"/>
      <c r="F1" s="131"/>
    </row>
    <row r="2" spans="1:6" ht="25.5">
      <c r="A2" s="38" t="s">
        <v>389</v>
      </c>
      <c r="B2" s="38" t="s">
        <v>387</v>
      </c>
      <c r="C2" s="38" t="s">
        <v>94</v>
      </c>
      <c r="D2" s="39" t="s">
        <v>401</v>
      </c>
      <c r="E2" s="55" t="s">
        <v>402</v>
      </c>
      <c r="F2" s="38" t="s">
        <v>409</v>
      </c>
    </row>
    <row r="3" spans="1:6">
      <c r="A3" s="33" t="s">
        <v>0</v>
      </c>
      <c r="B3" s="33" t="s">
        <v>3</v>
      </c>
      <c r="C3" s="9">
        <f>SUM(C4:C17)</f>
        <v>4896800</v>
      </c>
      <c r="D3" s="9">
        <f>SUM(D4:D17)</f>
        <v>4896800</v>
      </c>
      <c r="E3" s="56">
        <f>SUM(E4:E17)</f>
        <v>3250222</v>
      </c>
      <c r="F3" s="51">
        <f>E3/D3</f>
        <v>0.66374407776507105</v>
      </c>
    </row>
    <row r="4" spans="1:6">
      <c r="A4" s="20" t="s">
        <v>1</v>
      </c>
      <c r="B4" s="20"/>
      <c r="C4" s="27"/>
      <c r="D4" s="34"/>
      <c r="E4" s="52"/>
      <c r="F4" s="19"/>
    </row>
    <row r="5" spans="1:6">
      <c r="A5" s="20" t="s">
        <v>2</v>
      </c>
      <c r="B5" s="20" t="s">
        <v>106</v>
      </c>
      <c r="C5" s="27">
        <v>4716800</v>
      </c>
      <c r="D5" s="35">
        <f>+C5-D11-D13</f>
        <v>4541458</v>
      </c>
      <c r="E5" s="57">
        <v>2984880</v>
      </c>
      <c r="F5" s="50">
        <f>+E5/D5</f>
        <v>0.65725148179285153</v>
      </c>
    </row>
    <row r="6" spans="1:6">
      <c r="A6" s="20" t="s">
        <v>13</v>
      </c>
      <c r="B6" s="20" t="s">
        <v>4</v>
      </c>
      <c r="C6" s="27"/>
      <c r="D6" s="35"/>
      <c r="E6" s="57"/>
      <c r="F6" s="50"/>
    </row>
    <row r="7" spans="1:6">
      <c r="A7" s="20" t="s">
        <v>14</v>
      </c>
      <c r="B7" s="20" t="s">
        <v>400</v>
      </c>
      <c r="C7" s="21"/>
      <c r="D7" s="35"/>
      <c r="E7" s="57"/>
      <c r="F7" s="50"/>
    </row>
    <row r="8" spans="1:6">
      <c r="A8" s="20" t="s">
        <v>12</v>
      </c>
      <c r="B8" s="20" t="s">
        <v>6</v>
      </c>
      <c r="C8" s="27"/>
      <c r="D8" s="35"/>
      <c r="E8" s="57"/>
      <c r="F8" s="50"/>
    </row>
    <row r="9" spans="1:6">
      <c r="A9" s="20" t="s">
        <v>15</v>
      </c>
      <c r="B9" s="20" t="s">
        <v>7</v>
      </c>
      <c r="C9" s="27">
        <v>180000</v>
      </c>
      <c r="D9" s="35">
        <v>180000</v>
      </c>
      <c r="E9" s="57">
        <v>90000</v>
      </c>
      <c r="F9" s="50">
        <f>+E9/D9</f>
        <v>0.5</v>
      </c>
    </row>
    <row r="10" spans="1:6">
      <c r="A10" s="20" t="s">
        <v>16</v>
      </c>
      <c r="B10" s="20" t="s">
        <v>8</v>
      </c>
      <c r="C10" s="27"/>
      <c r="D10" s="35"/>
      <c r="E10" s="57"/>
      <c r="F10" s="50"/>
    </row>
    <row r="11" spans="1:6">
      <c r="A11" s="20" t="s">
        <v>17</v>
      </c>
      <c r="B11" s="20" t="s">
        <v>9</v>
      </c>
      <c r="C11" s="27">
        <v>0</v>
      </c>
      <c r="D11" s="35">
        <v>24718</v>
      </c>
      <c r="E11" s="57">
        <v>24718</v>
      </c>
      <c r="F11" s="50">
        <f>+E11/D11</f>
        <v>1</v>
      </c>
    </row>
    <row r="12" spans="1:6">
      <c r="A12" s="20" t="s">
        <v>18</v>
      </c>
      <c r="B12" s="20" t="s">
        <v>10</v>
      </c>
      <c r="C12" s="27"/>
      <c r="D12" s="35"/>
      <c r="E12" s="57"/>
      <c r="F12" s="19"/>
    </row>
    <row r="13" spans="1:6">
      <c r="A13" s="20" t="s">
        <v>19</v>
      </c>
      <c r="B13" s="20" t="s">
        <v>11</v>
      </c>
      <c r="C13" s="27">
        <v>0</v>
      </c>
      <c r="D13" s="35">
        <v>150624</v>
      </c>
      <c r="E13" s="57">
        <v>150624</v>
      </c>
      <c r="F13" s="50">
        <f>+E13/D13</f>
        <v>1</v>
      </c>
    </row>
    <row r="14" spans="1:6">
      <c r="A14" s="20" t="s">
        <v>20</v>
      </c>
      <c r="B14" s="20"/>
      <c r="C14" s="27"/>
      <c r="D14" s="35"/>
      <c r="E14" s="57"/>
      <c r="F14" s="19"/>
    </row>
    <row r="15" spans="1:6">
      <c r="A15" s="20" t="s">
        <v>21</v>
      </c>
      <c r="B15" s="20" t="s">
        <v>22</v>
      </c>
      <c r="C15" s="27"/>
      <c r="D15" s="35"/>
      <c r="E15" s="57"/>
      <c r="F15" s="19"/>
    </row>
    <row r="16" spans="1:6">
      <c r="A16" s="20" t="s">
        <v>23</v>
      </c>
      <c r="B16" s="20" t="s">
        <v>24</v>
      </c>
      <c r="C16" s="27"/>
      <c r="D16" s="35"/>
      <c r="E16" s="57"/>
      <c r="F16" s="19"/>
    </row>
    <row r="17" spans="1:6">
      <c r="A17" s="20" t="s">
        <v>25</v>
      </c>
      <c r="B17" s="20" t="s">
        <v>26</v>
      </c>
      <c r="C17" s="27"/>
      <c r="D17" s="35"/>
      <c r="E17" s="57"/>
      <c r="F17" s="19"/>
    </row>
    <row r="18" spans="1:6">
      <c r="A18" s="25"/>
      <c r="B18" s="19"/>
      <c r="C18" s="21"/>
      <c r="D18" s="35"/>
      <c r="E18" s="57"/>
      <c r="F18" s="19"/>
    </row>
    <row r="19" spans="1:6">
      <c r="A19" s="4" t="s">
        <v>27</v>
      </c>
      <c r="B19" s="4" t="s">
        <v>28</v>
      </c>
      <c r="C19" s="9">
        <f>SUM(C20)</f>
        <v>1333008</v>
      </c>
      <c r="D19" s="9">
        <f>SUM(D20)</f>
        <v>1333008</v>
      </c>
      <c r="E19" s="56">
        <f>SUM(E20)</f>
        <v>902078</v>
      </c>
      <c r="F19" s="51">
        <f>E19/D19</f>
        <v>0.67672362056341751</v>
      </c>
    </row>
    <row r="20" spans="1:6">
      <c r="A20" s="25"/>
      <c r="B20" s="25" t="s">
        <v>29</v>
      </c>
      <c r="C20" s="21">
        <v>1333008</v>
      </c>
      <c r="D20" s="35">
        <v>1333008</v>
      </c>
      <c r="E20" s="57">
        <v>902078</v>
      </c>
      <c r="F20" s="19"/>
    </row>
    <row r="21" spans="1:6">
      <c r="A21" s="25"/>
      <c r="B21" s="19"/>
      <c r="C21" s="21"/>
      <c r="D21" s="35"/>
      <c r="E21" s="57"/>
      <c r="F21" s="19"/>
    </row>
    <row r="22" spans="1:6">
      <c r="A22" s="4" t="s">
        <v>30</v>
      </c>
      <c r="B22" s="4" t="s">
        <v>31</v>
      </c>
      <c r="C22" s="9">
        <f>+C23+C31+C38+C56+C61</f>
        <v>9310192</v>
      </c>
      <c r="D22" s="9">
        <f>+D23+D31+D38+D56+D61</f>
        <v>9310192</v>
      </c>
      <c r="E22" s="9">
        <f>+E23+E31+E38+E56+E61</f>
        <v>5318641</v>
      </c>
      <c r="F22" s="51">
        <f>E22/D22</f>
        <v>0.57127081804542812</v>
      </c>
    </row>
    <row r="23" spans="1:6" s="83" customFormat="1">
      <c r="A23" s="74" t="s">
        <v>32</v>
      </c>
      <c r="B23" s="74" t="s">
        <v>33</v>
      </c>
      <c r="C23" s="76">
        <f>+C24+C26</f>
        <v>230000</v>
      </c>
      <c r="D23" s="76">
        <f>+D24+D26</f>
        <v>230000</v>
      </c>
      <c r="E23" s="76">
        <f>+E24+E26</f>
        <v>69356</v>
      </c>
      <c r="F23" s="73"/>
    </row>
    <row r="24" spans="1:6">
      <c r="A24" s="25" t="s">
        <v>34</v>
      </c>
      <c r="B24" s="25" t="s">
        <v>36</v>
      </c>
      <c r="C24" s="21">
        <v>5000</v>
      </c>
      <c r="D24" s="21">
        <v>5000</v>
      </c>
      <c r="E24" s="58">
        <v>3048</v>
      </c>
      <c r="F24" s="19"/>
    </row>
    <row r="25" spans="1:6">
      <c r="A25" s="25"/>
      <c r="B25" s="25" t="s">
        <v>90</v>
      </c>
      <c r="C25" s="21"/>
      <c r="D25" s="21"/>
      <c r="E25" s="58"/>
      <c r="F25" s="19"/>
    </row>
    <row r="26" spans="1:6">
      <c r="A26" s="25" t="s">
        <v>35</v>
      </c>
      <c r="B26" s="25" t="s">
        <v>37</v>
      </c>
      <c r="C26" s="21">
        <v>225000</v>
      </c>
      <c r="D26" s="21">
        <v>225000</v>
      </c>
      <c r="E26" s="58">
        <v>66308</v>
      </c>
      <c r="F26" s="19"/>
    </row>
    <row r="27" spans="1:6">
      <c r="A27" s="25"/>
      <c r="B27" s="25" t="s">
        <v>98</v>
      </c>
      <c r="C27" s="21"/>
      <c r="D27" s="21"/>
      <c r="E27" s="58"/>
      <c r="F27" s="19"/>
    </row>
    <row r="28" spans="1:6">
      <c r="A28" s="25"/>
      <c r="B28" s="25" t="s">
        <v>97</v>
      </c>
      <c r="C28" s="21"/>
      <c r="D28" s="21"/>
      <c r="E28" s="58"/>
      <c r="F28" s="19"/>
    </row>
    <row r="29" spans="1:6">
      <c r="A29" s="25"/>
      <c r="B29" s="25" t="s">
        <v>96</v>
      </c>
      <c r="C29" s="21"/>
      <c r="D29" s="21"/>
      <c r="E29" s="58"/>
      <c r="F29" s="19"/>
    </row>
    <row r="30" spans="1:6">
      <c r="A30" s="25"/>
      <c r="B30" s="25" t="s">
        <v>95</v>
      </c>
      <c r="C30" s="21">
        <v>95000</v>
      </c>
      <c r="D30" s="21">
        <v>89000</v>
      </c>
      <c r="E30" s="58">
        <v>57472</v>
      </c>
      <c r="F30" s="19"/>
    </row>
    <row r="31" spans="1:6" s="83" customFormat="1">
      <c r="A31" s="74" t="s">
        <v>38</v>
      </c>
      <c r="B31" s="74" t="s">
        <v>39</v>
      </c>
      <c r="C31" s="76">
        <f>+C32+C36</f>
        <v>100000</v>
      </c>
      <c r="D31" s="76">
        <f>+D32+D36</f>
        <v>100000</v>
      </c>
      <c r="E31" s="76">
        <f>+E32+E36</f>
        <v>74589</v>
      </c>
      <c r="F31" s="73"/>
    </row>
    <row r="32" spans="1:6">
      <c r="A32" s="25" t="s">
        <v>40</v>
      </c>
      <c r="B32" s="25" t="s">
        <v>41</v>
      </c>
      <c r="C32" s="21">
        <v>50000</v>
      </c>
      <c r="D32" s="21">
        <v>50000</v>
      </c>
      <c r="E32" s="58">
        <v>39000</v>
      </c>
      <c r="F32" s="19"/>
    </row>
    <row r="33" spans="1:6" ht="14.25" customHeight="1">
      <c r="A33" s="25"/>
      <c r="B33" s="25" t="s">
        <v>42</v>
      </c>
      <c r="C33" s="21"/>
      <c r="D33" s="21"/>
      <c r="E33" s="58"/>
      <c r="F33" s="19"/>
    </row>
    <row r="34" spans="1:6" ht="15.75" customHeight="1">
      <c r="A34" s="25"/>
      <c r="B34" s="25" t="s">
        <v>43</v>
      </c>
      <c r="C34" s="21"/>
      <c r="D34" s="21"/>
      <c r="E34" s="58"/>
      <c r="F34" s="19"/>
    </row>
    <row r="35" spans="1:6">
      <c r="A35" s="25"/>
      <c r="B35" s="25" t="s">
        <v>44</v>
      </c>
      <c r="C35" s="21"/>
      <c r="D35" s="21"/>
      <c r="E35" s="58"/>
      <c r="F35" s="19"/>
    </row>
    <row r="36" spans="1:6">
      <c r="A36" s="25" t="s">
        <v>45</v>
      </c>
      <c r="B36" s="25" t="s">
        <v>46</v>
      </c>
      <c r="C36" s="21">
        <v>50000</v>
      </c>
      <c r="D36" s="21">
        <v>50000</v>
      </c>
      <c r="E36" s="58">
        <v>35589</v>
      </c>
      <c r="F36" s="19"/>
    </row>
    <row r="37" spans="1:6" ht="15.75" customHeight="1">
      <c r="A37" s="25"/>
      <c r="B37" s="25" t="s">
        <v>47</v>
      </c>
      <c r="C37" s="21"/>
      <c r="D37" s="21"/>
      <c r="E37" s="58"/>
      <c r="F37" s="19"/>
    </row>
    <row r="38" spans="1:6" s="83" customFormat="1">
      <c r="A38" s="74" t="s">
        <v>48</v>
      </c>
      <c r="B38" s="74" t="s">
        <v>49</v>
      </c>
      <c r="C38" s="76">
        <f>+C39+C43+C46+C48+C50+C52+C54</f>
        <v>6696000</v>
      </c>
      <c r="D38" s="76">
        <f>+D39+D43+D46+D48+D50+D52+D54</f>
        <v>6696000</v>
      </c>
      <c r="E38" s="76">
        <f>+E39+E43+E46+E48+E50+E52+E54</f>
        <v>3991614</v>
      </c>
      <c r="F38" s="73"/>
    </row>
    <row r="39" spans="1:6">
      <c r="A39" s="25" t="s">
        <v>50</v>
      </c>
      <c r="B39" s="25" t="s">
        <v>51</v>
      </c>
      <c r="C39" s="21">
        <v>650000</v>
      </c>
      <c r="D39" s="21">
        <v>650000</v>
      </c>
      <c r="E39" s="58">
        <v>403400</v>
      </c>
      <c r="F39" s="19"/>
    </row>
    <row r="40" spans="1:6">
      <c r="A40" s="25" t="s">
        <v>105</v>
      </c>
      <c r="B40" s="25" t="s">
        <v>99</v>
      </c>
      <c r="C40" s="21"/>
      <c r="D40" s="21"/>
      <c r="E40" s="58"/>
      <c r="F40" s="19"/>
    </row>
    <row r="41" spans="1:6">
      <c r="A41" s="25"/>
      <c r="B41" s="25" t="s">
        <v>100</v>
      </c>
      <c r="C41" s="21"/>
      <c r="D41" s="21"/>
      <c r="E41" s="58"/>
      <c r="F41" s="19"/>
    </row>
    <row r="42" spans="1:6">
      <c r="A42" s="25"/>
      <c r="B42" s="25" t="s">
        <v>101</v>
      </c>
      <c r="C42" s="21"/>
      <c r="D42" s="21"/>
      <c r="E42" s="58"/>
      <c r="F42" s="19"/>
    </row>
    <row r="43" spans="1:6">
      <c r="A43" s="25" t="s">
        <v>52</v>
      </c>
      <c r="B43" s="25" t="s">
        <v>53</v>
      </c>
      <c r="C43" s="21">
        <v>6000000</v>
      </c>
      <c r="D43" s="21">
        <f>6000000-(D54-C54)</f>
        <v>5930174</v>
      </c>
      <c r="E43" s="58">
        <v>3501364</v>
      </c>
      <c r="F43" s="19"/>
    </row>
    <row r="44" spans="1:6">
      <c r="A44" s="25"/>
      <c r="B44" s="25" t="s">
        <v>91</v>
      </c>
      <c r="C44" s="21"/>
      <c r="D44" s="21"/>
      <c r="E44" s="58"/>
      <c r="F44" s="19"/>
    </row>
    <row r="45" spans="1:6">
      <c r="A45" s="25"/>
      <c r="B45" s="25" t="s">
        <v>54</v>
      </c>
      <c r="C45" s="21"/>
      <c r="D45" s="21"/>
      <c r="E45" s="58"/>
      <c r="F45" s="19"/>
    </row>
    <row r="46" spans="1:6">
      <c r="A46" s="25" t="s">
        <v>55</v>
      </c>
      <c r="B46" s="25" t="s">
        <v>56</v>
      </c>
      <c r="C46" s="21"/>
      <c r="D46" s="21"/>
      <c r="E46" s="58"/>
      <c r="F46" s="19"/>
    </row>
    <row r="47" spans="1:6">
      <c r="A47" s="25"/>
      <c r="B47" s="25" t="s">
        <v>57</v>
      </c>
      <c r="C47" s="21"/>
      <c r="D47" s="21"/>
      <c r="E47" s="58"/>
      <c r="F47" s="19"/>
    </row>
    <row r="48" spans="1:6">
      <c r="A48" s="25" t="s">
        <v>58</v>
      </c>
      <c r="B48" s="25" t="s">
        <v>92</v>
      </c>
      <c r="C48" s="21">
        <v>20000</v>
      </c>
      <c r="D48" s="21">
        <v>20000</v>
      </c>
      <c r="E48" s="58">
        <v>11024</v>
      </c>
      <c r="F48" s="19"/>
    </row>
    <row r="49" spans="1:6">
      <c r="A49" s="25"/>
      <c r="B49" s="25" t="s">
        <v>59</v>
      </c>
      <c r="C49" s="21"/>
      <c r="D49" s="21"/>
      <c r="E49" s="58"/>
      <c r="F49" s="19"/>
    </row>
    <row r="50" spans="1:6">
      <c r="A50" s="25" t="s">
        <v>60</v>
      </c>
      <c r="B50" s="25" t="s">
        <v>61</v>
      </c>
      <c r="C50" s="21"/>
      <c r="D50" s="21"/>
      <c r="E50" s="58"/>
      <c r="F50" s="19"/>
    </row>
    <row r="51" spans="1:6" ht="25.5">
      <c r="A51" s="25"/>
      <c r="B51" s="25" t="s">
        <v>62</v>
      </c>
      <c r="C51" s="21"/>
      <c r="D51" s="21"/>
      <c r="E51" s="58"/>
      <c r="F51" s="19"/>
    </row>
    <row r="52" spans="1:6">
      <c r="A52" s="25" t="s">
        <v>63</v>
      </c>
      <c r="B52" s="25" t="s">
        <v>64</v>
      </c>
      <c r="C52" s="21">
        <v>20000</v>
      </c>
      <c r="D52" s="21">
        <v>20000</v>
      </c>
      <c r="E52" s="58">
        <v>0</v>
      </c>
      <c r="F52" s="19"/>
    </row>
    <row r="53" spans="1:6" ht="76.5">
      <c r="A53" s="25"/>
      <c r="B53" s="25" t="s">
        <v>104</v>
      </c>
      <c r="C53" s="21"/>
      <c r="D53" s="21"/>
      <c r="E53" s="58"/>
      <c r="F53" s="19"/>
    </row>
    <row r="54" spans="1:6">
      <c r="A54" s="25" t="s">
        <v>65</v>
      </c>
      <c r="B54" s="25" t="s">
        <v>66</v>
      </c>
      <c r="C54" s="21">
        <v>6000</v>
      </c>
      <c r="D54" s="21">
        <v>75826</v>
      </c>
      <c r="E54" s="58">
        <v>75826</v>
      </c>
      <c r="F54" s="19"/>
    </row>
    <row r="55" spans="1:6" ht="38.25">
      <c r="A55" s="25"/>
      <c r="B55" s="25" t="s">
        <v>67</v>
      </c>
      <c r="C55" s="21"/>
      <c r="D55" s="21"/>
      <c r="E55" s="58"/>
      <c r="F55" s="19"/>
    </row>
    <row r="56" spans="1:6" s="83" customFormat="1">
      <c r="A56" s="74" t="s">
        <v>68</v>
      </c>
      <c r="B56" s="74" t="s">
        <v>69</v>
      </c>
      <c r="C56" s="76">
        <f>+C57+C59</f>
        <v>230000</v>
      </c>
      <c r="D56" s="76">
        <f>+D57+D59</f>
        <v>230000</v>
      </c>
      <c r="E56" s="76">
        <f>+E57+E59</f>
        <v>10659</v>
      </c>
      <c r="F56" s="73"/>
    </row>
    <row r="57" spans="1:6">
      <c r="A57" s="25" t="s">
        <v>70</v>
      </c>
      <c r="B57" s="25" t="s">
        <v>71</v>
      </c>
      <c r="C57" s="21">
        <v>230000</v>
      </c>
      <c r="D57" s="21">
        <v>230000</v>
      </c>
      <c r="E57" s="58">
        <v>10659</v>
      </c>
      <c r="F57" s="19"/>
    </row>
    <row r="58" spans="1:6" ht="38.25">
      <c r="A58" s="25"/>
      <c r="B58" s="25" t="s">
        <v>72</v>
      </c>
      <c r="C58" s="21"/>
      <c r="D58" s="21"/>
      <c r="E58" s="58"/>
      <c r="F58" s="19"/>
    </row>
    <row r="59" spans="1:6">
      <c r="A59" s="25" t="s">
        <v>73</v>
      </c>
      <c r="B59" s="25" t="s">
        <v>102</v>
      </c>
      <c r="C59" s="21"/>
      <c r="D59" s="21"/>
      <c r="E59" s="58"/>
      <c r="F59" s="19"/>
    </row>
    <row r="60" spans="1:6" ht="38.25">
      <c r="A60" s="25"/>
      <c r="B60" s="25" t="s">
        <v>74</v>
      </c>
      <c r="C60" s="21"/>
      <c r="D60" s="21"/>
      <c r="E60" s="58"/>
      <c r="F60" s="19"/>
    </row>
    <row r="61" spans="1:6" s="83" customFormat="1">
      <c r="A61" s="74" t="s">
        <v>75</v>
      </c>
      <c r="B61" s="74" t="s">
        <v>76</v>
      </c>
      <c r="C61" s="76">
        <f>+C62+C64+C66+C68+C70</f>
        <v>2054192</v>
      </c>
      <c r="D61" s="76">
        <f>+D62+D64+D66+D68+D70</f>
        <v>2054192</v>
      </c>
      <c r="E61" s="76">
        <f>+E62+E64+E66+E68+E70</f>
        <v>1172423</v>
      </c>
      <c r="F61" s="73"/>
    </row>
    <row r="62" spans="1:6">
      <c r="A62" s="25" t="s">
        <v>77</v>
      </c>
      <c r="B62" s="25" t="s">
        <v>78</v>
      </c>
      <c r="C62" s="21">
        <v>1914192</v>
      </c>
      <c r="D62" s="21">
        <f>+C62-D64</f>
        <v>1841192</v>
      </c>
      <c r="E62" s="58">
        <v>1099423</v>
      </c>
      <c r="F62" s="19"/>
    </row>
    <row r="63" spans="1:6">
      <c r="A63" s="25"/>
      <c r="B63" s="25" t="s">
        <v>79</v>
      </c>
      <c r="C63" s="21"/>
      <c r="D63" s="21"/>
      <c r="E63" s="58"/>
      <c r="F63" s="19"/>
    </row>
    <row r="64" spans="1:6">
      <c r="A64" s="25" t="s">
        <v>80</v>
      </c>
      <c r="B64" s="25" t="s">
        <v>81</v>
      </c>
      <c r="C64" s="21"/>
      <c r="D64" s="21">
        <v>73000</v>
      </c>
      <c r="E64" s="58">
        <v>73000</v>
      </c>
      <c r="F64" s="19"/>
    </row>
    <row r="65" spans="1:6" ht="25.5">
      <c r="A65" s="25"/>
      <c r="B65" s="25" t="s">
        <v>103</v>
      </c>
      <c r="C65" s="21"/>
      <c r="D65" s="21"/>
      <c r="E65" s="58"/>
      <c r="F65" s="19"/>
    </row>
    <row r="66" spans="1:6">
      <c r="A66" s="25" t="s">
        <v>82</v>
      </c>
      <c r="B66" s="25" t="s">
        <v>83</v>
      </c>
      <c r="C66" s="21"/>
      <c r="D66" s="21"/>
      <c r="E66" s="58"/>
      <c r="F66" s="19"/>
    </row>
    <row r="67" spans="1:6" ht="25.5">
      <c r="A67" s="25"/>
      <c r="B67" s="25" t="s">
        <v>84</v>
      </c>
      <c r="C67" s="21"/>
      <c r="D67" s="21"/>
      <c r="E67" s="58"/>
      <c r="F67" s="19"/>
    </row>
    <row r="68" spans="1:6">
      <c r="A68" s="25" t="s">
        <v>85</v>
      </c>
      <c r="B68" s="25" t="s">
        <v>86</v>
      </c>
      <c r="C68" s="21"/>
      <c r="D68" s="21"/>
      <c r="E68" s="58"/>
      <c r="F68" s="19"/>
    </row>
    <row r="69" spans="1:6">
      <c r="A69" s="25"/>
      <c r="B69" s="25" t="s">
        <v>87</v>
      </c>
      <c r="C69" s="21"/>
      <c r="D69" s="21"/>
      <c r="E69" s="58"/>
      <c r="F69" s="19"/>
    </row>
    <row r="70" spans="1:6">
      <c r="A70" s="25" t="s">
        <v>88</v>
      </c>
      <c r="B70" s="25" t="s">
        <v>89</v>
      </c>
      <c r="C70" s="21">
        <v>140000</v>
      </c>
      <c r="D70" s="21">
        <v>140000</v>
      </c>
      <c r="E70" s="58"/>
      <c r="F70" s="19"/>
    </row>
    <row r="71" spans="1:6" ht="51">
      <c r="A71" s="25"/>
      <c r="B71" s="25" t="s">
        <v>93</v>
      </c>
      <c r="C71" s="21"/>
      <c r="D71" s="21"/>
      <c r="E71" s="58"/>
      <c r="F71" s="19"/>
    </row>
    <row r="72" spans="1:6">
      <c r="A72" s="4"/>
      <c r="B72" s="4" t="s">
        <v>394</v>
      </c>
      <c r="C72" s="9">
        <f>C3+C22+C19</f>
        <v>15540000</v>
      </c>
      <c r="D72" s="9">
        <f>D3+D22+D19</f>
        <v>15540000</v>
      </c>
      <c r="E72" s="56">
        <f>E3+E22+E19</f>
        <v>9470941</v>
      </c>
      <c r="F72" s="51">
        <f>E72/D72</f>
        <v>0.60945566280566277</v>
      </c>
    </row>
    <row r="73" spans="1:6">
      <c r="B73" s="36"/>
      <c r="F73" s="19"/>
    </row>
    <row r="74" spans="1:6" s="83" customFormat="1">
      <c r="A74" s="5" t="s">
        <v>297</v>
      </c>
      <c r="B74" s="4" t="s">
        <v>298</v>
      </c>
      <c r="C74" s="6">
        <f>SUM(C75:C77)</f>
        <v>9525000</v>
      </c>
      <c r="D74" s="6">
        <f>SUM(D75:D77)</f>
        <v>9525000</v>
      </c>
      <c r="E74" s="6">
        <f>SUM(E75:E77)</f>
        <v>5308103</v>
      </c>
      <c r="F74" s="51">
        <f>E74/D74</f>
        <v>0.557281154855643</v>
      </c>
    </row>
    <row r="75" spans="1:6">
      <c r="A75" s="19" t="s">
        <v>309</v>
      </c>
      <c r="B75" s="25" t="s">
        <v>310</v>
      </c>
      <c r="C75" s="26">
        <v>7500000</v>
      </c>
      <c r="D75" s="26">
        <f>7500000-D77</f>
        <v>7492788</v>
      </c>
      <c r="E75" s="58">
        <v>4279730</v>
      </c>
      <c r="F75" s="19"/>
    </row>
    <row r="76" spans="1:6">
      <c r="A76" s="19" t="s">
        <v>312</v>
      </c>
      <c r="B76" s="25" t="s">
        <v>313</v>
      </c>
      <c r="C76" s="26">
        <v>2025000</v>
      </c>
      <c r="D76" s="26">
        <v>2025000</v>
      </c>
      <c r="E76" s="58">
        <v>1021161</v>
      </c>
      <c r="F76" s="19"/>
    </row>
    <row r="77" spans="1:6">
      <c r="A77" s="19" t="s">
        <v>422</v>
      </c>
      <c r="B77" s="25" t="s">
        <v>323</v>
      </c>
      <c r="C77" s="26">
        <v>0</v>
      </c>
      <c r="D77" s="26">
        <f>6868+260+84</f>
        <v>7212</v>
      </c>
      <c r="E77" s="58">
        <v>7212</v>
      </c>
      <c r="F77" s="19"/>
    </row>
    <row r="78" spans="1:6" s="83" customFormat="1">
      <c r="A78" s="5" t="s">
        <v>349</v>
      </c>
      <c r="B78" s="4" t="s">
        <v>350</v>
      </c>
      <c r="C78" s="6">
        <f>+C79+C80</f>
        <v>6015000</v>
      </c>
      <c r="D78" s="6">
        <f>+D79+D80</f>
        <v>6015000</v>
      </c>
      <c r="E78" s="6">
        <f>+E79+E80</f>
        <v>3357681</v>
      </c>
      <c r="F78" s="51">
        <f>E78/D78</f>
        <v>0.5582179551122195</v>
      </c>
    </row>
    <row r="79" spans="1:6">
      <c r="A79" s="19" t="s">
        <v>375</v>
      </c>
      <c r="B79" s="25" t="s">
        <v>423</v>
      </c>
      <c r="C79" s="26">
        <v>4857954</v>
      </c>
      <c r="D79" s="26">
        <f>+C79</f>
        <v>4857954</v>
      </c>
      <c r="E79" s="58">
        <v>3357681</v>
      </c>
      <c r="F79" s="19"/>
    </row>
    <row r="80" spans="1:6" ht="15.75" customHeight="1">
      <c r="A80" s="19" t="s">
        <v>363</v>
      </c>
      <c r="B80" s="25" t="s">
        <v>364</v>
      </c>
      <c r="C80" s="26">
        <v>1157046</v>
      </c>
      <c r="D80" s="21">
        <f>+C80</f>
        <v>1157046</v>
      </c>
      <c r="E80" s="58"/>
      <c r="F80" s="19"/>
    </row>
    <row r="81" spans="1:6">
      <c r="A81" s="7"/>
      <c r="B81" s="7" t="s">
        <v>393</v>
      </c>
      <c r="C81" s="8">
        <f>+C74+C78</f>
        <v>15540000</v>
      </c>
      <c r="D81" s="8">
        <f>+D74+D78</f>
        <v>15540000</v>
      </c>
      <c r="E81" s="8">
        <f>+E74+E78</f>
        <v>8665784</v>
      </c>
      <c r="F81" s="51">
        <f>E81/D81</f>
        <v>0.5576437580437581</v>
      </c>
    </row>
    <row r="82" spans="1:6">
      <c r="B82" s="36"/>
    </row>
    <row r="83" spans="1:6">
      <c r="B83" s="36"/>
      <c r="F83" s="24"/>
    </row>
    <row r="84" spans="1:6">
      <c r="B84" s="36"/>
      <c r="E84" s="24"/>
    </row>
    <row r="85" spans="1:6">
      <c r="B85" s="36"/>
    </row>
    <row r="86" spans="1:6">
      <c r="D86" s="24"/>
    </row>
    <row r="87" spans="1:6">
      <c r="A87" s="37"/>
      <c r="B87" s="37"/>
    </row>
    <row r="88" spans="1:6">
      <c r="B88" s="36"/>
    </row>
    <row r="89" spans="1:6">
      <c r="B89" s="36"/>
    </row>
    <row r="90" spans="1:6">
      <c r="B90" s="36"/>
    </row>
    <row r="91" spans="1:6">
      <c r="B91" s="36"/>
    </row>
    <row r="93" spans="1:6">
      <c r="A93" s="37"/>
      <c r="B93" s="37"/>
    </row>
    <row r="94" spans="1:6">
      <c r="B94" s="36"/>
    </row>
    <row r="95" spans="1:6">
      <c r="B95" s="36"/>
    </row>
    <row r="96" spans="1:6">
      <c r="B96" s="36"/>
    </row>
    <row r="97" spans="1:2">
      <c r="B97" s="36"/>
    </row>
    <row r="98" spans="1:2">
      <c r="B98" s="36"/>
    </row>
    <row r="99" spans="1:2">
      <c r="B99" s="36"/>
    </row>
    <row r="100" spans="1:2">
      <c r="B100" s="36"/>
    </row>
    <row r="101" spans="1:2">
      <c r="B101" s="36"/>
    </row>
    <row r="103" spans="1:2">
      <c r="A103" s="37"/>
      <c r="B103" s="37"/>
    </row>
    <row r="104" spans="1:2">
      <c r="B104" s="36"/>
    </row>
    <row r="105" spans="1:2">
      <c r="B105" s="36"/>
    </row>
    <row r="106" spans="1:2">
      <c r="B106" s="36"/>
    </row>
    <row r="107" spans="1:2">
      <c r="B107" s="36"/>
    </row>
    <row r="108" spans="1:2">
      <c r="B108" s="36"/>
    </row>
    <row r="109" spans="1:2">
      <c r="B109" s="36"/>
    </row>
    <row r="110" spans="1:2">
      <c r="B110" s="36"/>
    </row>
    <row r="111" spans="1:2">
      <c r="B111" s="36"/>
    </row>
    <row r="112" spans="1:2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</sheetData>
  <mergeCells count="1">
    <mergeCell ref="A1:F1"/>
  </mergeCells>
  <phoneticPr fontId="2" type="noConversion"/>
  <pageMargins left="0.75" right="0.75" top="1" bottom="1" header="0.5" footer="0.5"/>
  <pageSetup paperSize="9" scale="62" orientation="portrait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topLeftCell="A64" zoomScaleNormal="100" workbookViewId="0">
      <selection activeCell="E20" sqref="E20"/>
    </sheetView>
  </sheetViews>
  <sheetFormatPr defaultRowHeight="12.75"/>
  <cols>
    <col min="1" max="1" width="6.28515625" style="18" bestFit="1" customWidth="1"/>
    <col min="2" max="2" width="57.42578125" style="18" customWidth="1"/>
    <col min="3" max="5" width="15.7109375" style="18" customWidth="1"/>
    <col min="6" max="6" width="11" style="18" bestFit="1" customWidth="1"/>
    <col min="7" max="7" width="14.7109375" bestFit="1" customWidth="1"/>
  </cols>
  <sheetData>
    <row r="1" spans="1:7">
      <c r="A1" s="130" t="s">
        <v>418</v>
      </c>
      <c r="B1" s="131"/>
      <c r="C1" s="131"/>
      <c r="D1" s="131"/>
      <c r="E1" s="131"/>
      <c r="F1" s="131"/>
    </row>
    <row r="2" spans="1:7" ht="25.5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7">
      <c r="A3" s="5" t="s">
        <v>0</v>
      </c>
      <c r="B3" s="4" t="s">
        <v>3</v>
      </c>
      <c r="C3" s="9">
        <f>SUM(C4:C18)</f>
        <v>115004200</v>
      </c>
      <c r="D3" s="9">
        <f>SUM(D4:D18)</f>
        <v>115004200</v>
      </c>
      <c r="E3" s="9">
        <f>SUM(E4:E18)</f>
        <v>55445056</v>
      </c>
      <c r="F3" s="51">
        <f>E3/D3</f>
        <v>0.48211331412244074</v>
      </c>
    </row>
    <row r="4" spans="1:7">
      <c r="A4" s="19" t="s">
        <v>1</v>
      </c>
      <c r="B4" s="25"/>
      <c r="C4" s="21"/>
      <c r="D4" s="21"/>
      <c r="E4" s="21"/>
      <c r="F4" s="19"/>
    </row>
    <row r="5" spans="1:7">
      <c r="A5" s="19" t="s">
        <v>2</v>
      </c>
      <c r="B5" s="118" t="s">
        <v>456</v>
      </c>
      <c r="C5" s="79">
        <v>109473200</v>
      </c>
      <c r="D5" s="79">
        <f>+C5-D12-D17-(D14-C14)</f>
        <v>108534090</v>
      </c>
      <c r="E5" s="79">
        <v>52501222</v>
      </c>
      <c r="F5" s="93">
        <f>+E5/D5</f>
        <v>0.48373024549245308</v>
      </c>
    </row>
    <row r="6" spans="1:7" ht="25.5">
      <c r="A6" s="19"/>
      <c r="B6" s="118" t="s">
        <v>455</v>
      </c>
      <c r="C6" s="79">
        <v>0</v>
      </c>
      <c r="D6" s="79">
        <v>0</v>
      </c>
      <c r="E6" s="79"/>
      <c r="F6" s="117"/>
    </row>
    <row r="7" spans="1:7">
      <c r="A7" s="19" t="s">
        <v>13</v>
      </c>
      <c r="B7" s="25" t="s">
        <v>4</v>
      </c>
      <c r="C7" s="21">
        <v>600000</v>
      </c>
      <c r="D7" s="21">
        <v>600000</v>
      </c>
      <c r="E7" s="21">
        <v>14724</v>
      </c>
      <c r="F7" s="19"/>
    </row>
    <row r="8" spans="1:7">
      <c r="A8" s="19" t="s">
        <v>14</v>
      </c>
      <c r="B8" s="25" t="s">
        <v>5</v>
      </c>
      <c r="C8" s="21"/>
      <c r="D8" s="21"/>
      <c r="E8" s="21"/>
      <c r="F8" s="19"/>
    </row>
    <row r="9" spans="1:7">
      <c r="A9" s="19" t="s">
        <v>419</v>
      </c>
      <c r="B9" s="25" t="s">
        <v>6</v>
      </c>
      <c r="C9" s="21">
        <v>375000</v>
      </c>
      <c r="D9" s="21">
        <v>375000</v>
      </c>
      <c r="E9" s="21">
        <v>0</v>
      </c>
      <c r="F9" s="19"/>
      <c r="G9" s="3"/>
    </row>
    <row r="10" spans="1:7">
      <c r="A10" s="19" t="s">
        <v>15</v>
      </c>
      <c r="B10" s="25" t="s">
        <v>7</v>
      </c>
      <c r="C10" s="21">
        <v>2580000</v>
      </c>
      <c r="D10" s="21">
        <v>2580000</v>
      </c>
      <c r="E10" s="21">
        <v>1290000</v>
      </c>
      <c r="F10" s="19"/>
      <c r="G10" s="3"/>
    </row>
    <row r="11" spans="1:7">
      <c r="A11" s="19" t="s">
        <v>16</v>
      </c>
      <c r="B11" s="25" t="s">
        <v>8</v>
      </c>
      <c r="C11" s="21"/>
      <c r="D11" s="21"/>
      <c r="E11" s="21"/>
      <c r="F11" s="19"/>
    </row>
    <row r="12" spans="1:7">
      <c r="A12" s="19" t="s">
        <v>17</v>
      </c>
      <c r="B12" s="25" t="s">
        <v>9</v>
      </c>
      <c r="C12" s="21">
        <v>0</v>
      </c>
      <c r="D12" s="21">
        <v>145920</v>
      </c>
      <c r="E12" s="21">
        <v>145920</v>
      </c>
      <c r="F12" s="19"/>
    </row>
    <row r="13" spans="1:7">
      <c r="A13" s="19" t="s">
        <v>18</v>
      </c>
      <c r="B13" s="25" t="s">
        <v>10</v>
      </c>
      <c r="C13" s="21"/>
      <c r="D13" s="21"/>
      <c r="E13" s="21"/>
      <c r="F13" s="19"/>
    </row>
    <row r="14" spans="1:7">
      <c r="A14" s="19" t="s">
        <v>19</v>
      </c>
      <c r="B14" s="25" t="s">
        <v>11</v>
      </c>
      <c r="C14" s="21">
        <v>700000</v>
      </c>
      <c r="D14" s="21">
        <v>1415190</v>
      </c>
      <c r="E14" s="21">
        <v>1415190</v>
      </c>
      <c r="F14" s="19"/>
    </row>
    <row r="15" spans="1:7">
      <c r="A15" s="19" t="s">
        <v>20</v>
      </c>
      <c r="B15" s="25"/>
      <c r="C15" s="21"/>
      <c r="D15" s="21"/>
      <c r="E15" s="21"/>
      <c r="F15" s="19"/>
    </row>
    <row r="16" spans="1:7">
      <c r="A16" s="19" t="s">
        <v>21</v>
      </c>
      <c r="B16" s="25" t="s">
        <v>22</v>
      </c>
      <c r="C16" s="21"/>
      <c r="D16" s="21"/>
      <c r="E16" s="21"/>
      <c r="F16" s="19"/>
    </row>
    <row r="17" spans="1:7">
      <c r="A17" s="19" t="s">
        <v>23</v>
      </c>
      <c r="B17" s="25" t="s">
        <v>24</v>
      </c>
      <c r="C17" s="21">
        <v>0</v>
      </c>
      <c r="D17" s="21">
        <v>78000</v>
      </c>
      <c r="E17" s="21">
        <v>78000</v>
      </c>
      <c r="F17" s="19"/>
      <c r="G17" s="3"/>
    </row>
    <row r="18" spans="1:7">
      <c r="A18" s="19" t="s">
        <v>25</v>
      </c>
      <c r="B18" s="25" t="s">
        <v>26</v>
      </c>
      <c r="C18" s="21">
        <v>1276000</v>
      </c>
      <c r="D18" s="21">
        <v>1276000</v>
      </c>
      <c r="E18" s="21">
        <v>0</v>
      </c>
      <c r="F18" s="59"/>
    </row>
    <row r="19" spans="1:7">
      <c r="A19" s="19"/>
      <c r="B19" s="19"/>
      <c r="C19" s="21"/>
      <c r="D19" s="21"/>
      <c r="E19" s="21"/>
      <c r="F19" s="19"/>
    </row>
    <row r="20" spans="1:7">
      <c r="A20" s="10" t="s">
        <v>27</v>
      </c>
      <c r="B20" s="7" t="s">
        <v>28</v>
      </c>
      <c r="C20" s="8">
        <f>+C21</f>
        <v>31017966</v>
      </c>
      <c r="D20" s="8">
        <f>SUM(D21)</f>
        <v>31017966</v>
      </c>
      <c r="E20" s="8">
        <f>SUM(E21)</f>
        <v>15223742</v>
      </c>
      <c r="F20" s="51">
        <f>E20/D20</f>
        <v>0.4908040069422992</v>
      </c>
    </row>
    <row r="21" spans="1:7">
      <c r="A21" s="19"/>
      <c r="B21" s="25" t="s">
        <v>29</v>
      </c>
      <c r="C21" s="21">
        <v>31017966</v>
      </c>
      <c r="D21" s="21">
        <f>+C21</f>
        <v>31017966</v>
      </c>
      <c r="E21" s="21">
        <v>15223742</v>
      </c>
      <c r="F21" s="59"/>
    </row>
    <row r="22" spans="1:7">
      <c r="A22" s="19"/>
      <c r="B22" s="19"/>
      <c r="C22" s="21"/>
      <c r="D22" s="21"/>
      <c r="E22" s="21"/>
      <c r="F22" s="19"/>
    </row>
    <row r="23" spans="1:7">
      <c r="A23" s="10" t="s">
        <v>30</v>
      </c>
      <c r="B23" s="7" t="s">
        <v>31</v>
      </c>
      <c r="C23" s="8">
        <f>+C24+C32+C39+C57+C62</f>
        <v>10328589</v>
      </c>
      <c r="D23" s="8">
        <f>+D24+D32+D39+D57+D62</f>
        <v>10328589</v>
      </c>
      <c r="E23" s="8">
        <f>+E24+E32+E39+E57+E62</f>
        <v>4809166</v>
      </c>
      <c r="F23" s="51">
        <f>E23/D23</f>
        <v>0.46561693954517891</v>
      </c>
    </row>
    <row r="24" spans="1:7">
      <c r="A24" s="73" t="s">
        <v>32</v>
      </c>
      <c r="B24" s="74" t="s">
        <v>33</v>
      </c>
      <c r="C24" s="76">
        <f>+C25+C27</f>
        <v>2250000</v>
      </c>
      <c r="D24" s="76">
        <f>+D25+D27</f>
        <v>2250000</v>
      </c>
      <c r="E24" s="76">
        <f>+E25+E27</f>
        <v>1231132</v>
      </c>
      <c r="F24" s="77">
        <f>+E24/D24</f>
        <v>0.54716977777777775</v>
      </c>
    </row>
    <row r="25" spans="1:7">
      <c r="A25" s="19" t="s">
        <v>34</v>
      </c>
      <c r="B25" s="25" t="s">
        <v>36</v>
      </c>
      <c r="C25" s="21">
        <v>400000</v>
      </c>
      <c r="D25" s="21">
        <v>400000</v>
      </c>
      <c r="E25" s="21">
        <v>101651</v>
      </c>
      <c r="F25" s="50">
        <f>+E25/D25</f>
        <v>0.25412750000000001</v>
      </c>
    </row>
    <row r="26" spans="1:7">
      <c r="A26" s="19"/>
      <c r="B26" s="25" t="s">
        <v>90</v>
      </c>
      <c r="C26" s="21">
        <v>0</v>
      </c>
      <c r="D26" s="21">
        <v>0</v>
      </c>
      <c r="E26" s="21"/>
      <c r="F26" s="19"/>
    </row>
    <row r="27" spans="1:7">
      <c r="A27" s="19" t="s">
        <v>35</v>
      </c>
      <c r="B27" s="25" t="s">
        <v>37</v>
      </c>
      <c r="C27" s="21">
        <v>1850000</v>
      </c>
      <c r="D27" s="21">
        <v>1850000</v>
      </c>
      <c r="E27" s="21">
        <v>1129481</v>
      </c>
      <c r="F27" s="50">
        <f>+E27/D27</f>
        <v>0.61053027027027029</v>
      </c>
    </row>
    <row r="28" spans="1:7">
      <c r="A28" s="19"/>
      <c r="B28" s="25" t="s">
        <v>98</v>
      </c>
      <c r="C28" s="21">
        <v>0</v>
      </c>
      <c r="D28" s="21">
        <v>0</v>
      </c>
      <c r="E28" s="21"/>
      <c r="F28" s="19"/>
    </row>
    <row r="29" spans="1:7">
      <c r="A29" s="19"/>
      <c r="B29" s="25" t="s">
        <v>97</v>
      </c>
      <c r="C29" s="21"/>
      <c r="D29" s="21"/>
      <c r="E29" s="21"/>
      <c r="F29" s="19"/>
    </row>
    <row r="30" spans="1:7">
      <c r="A30" s="19"/>
      <c r="B30" s="25" t="s">
        <v>96</v>
      </c>
      <c r="C30" s="21"/>
      <c r="D30" s="21"/>
      <c r="E30" s="21"/>
      <c r="F30" s="19"/>
    </row>
    <row r="31" spans="1:7">
      <c r="A31" s="19"/>
      <c r="B31" s="25" t="s">
        <v>95</v>
      </c>
      <c r="C31" s="21">
        <v>0</v>
      </c>
      <c r="D31" s="21">
        <v>0</v>
      </c>
      <c r="E31" s="21">
        <v>0</v>
      </c>
      <c r="F31" s="19"/>
    </row>
    <row r="32" spans="1:7">
      <c r="A32" s="73" t="s">
        <v>38</v>
      </c>
      <c r="B32" s="74" t="s">
        <v>39</v>
      </c>
      <c r="C32" s="76">
        <f>+C33+C37</f>
        <v>400000</v>
      </c>
      <c r="D32" s="76">
        <f>+D33+D37</f>
        <v>400000</v>
      </c>
      <c r="E32" s="76">
        <f>+E33+E37</f>
        <v>61539</v>
      </c>
      <c r="F32" s="50">
        <f>+E32/D32</f>
        <v>0.1538475</v>
      </c>
    </row>
    <row r="33" spans="1:6">
      <c r="A33" s="19" t="s">
        <v>40</v>
      </c>
      <c r="B33" s="25" t="s">
        <v>41</v>
      </c>
      <c r="C33" s="21">
        <v>100000</v>
      </c>
      <c r="D33" s="21">
        <f>+C33</f>
        <v>100000</v>
      </c>
      <c r="E33" s="21">
        <v>0</v>
      </c>
      <c r="F33" s="50">
        <f>+E33/D33</f>
        <v>0</v>
      </c>
    </row>
    <row r="34" spans="1:6">
      <c r="A34" s="19"/>
      <c r="B34" s="25" t="s">
        <v>42</v>
      </c>
      <c r="C34" s="21">
        <v>0</v>
      </c>
      <c r="D34" s="21"/>
      <c r="E34" s="21">
        <v>0</v>
      </c>
      <c r="F34" s="19"/>
    </row>
    <row r="35" spans="1:6">
      <c r="A35" s="19"/>
      <c r="B35" s="25" t="s">
        <v>43</v>
      </c>
      <c r="C35" s="21">
        <v>0</v>
      </c>
      <c r="D35" s="21"/>
      <c r="E35" s="21"/>
      <c r="F35" s="19"/>
    </row>
    <row r="36" spans="1:6">
      <c r="A36" s="19"/>
      <c r="B36" s="25" t="s">
        <v>44</v>
      </c>
      <c r="C36" s="21">
        <v>0</v>
      </c>
      <c r="D36" s="21"/>
      <c r="E36" s="21"/>
      <c r="F36" s="19"/>
    </row>
    <row r="37" spans="1:6">
      <c r="A37" s="19" t="s">
        <v>45</v>
      </c>
      <c r="B37" s="25" t="s">
        <v>46</v>
      </c>
      <c r="C37" s="21">
        <v>300000</v>
      </c>
      <c r="D37" s="21">
        <f>+C37</f>
        <v>300000</v>
      </c>
      <c r="E37" s="21">
        <v>61539</v>
      </c>
      <c r="F37" s="50">
        <f>+E37/D37</f>
        <v>0.20513000000000001</v>
      </c>
    </row>
    <row r="38" spans="1:6">
      <c r="A38" s="19"/>
      <c r="B38" s="25" t="s">
        <v>47</v>
      </c>
      <c r="C38" s="21">
        <v>0</v>
      </c>
      <c r="D38" s="21">
        <v>0</v>
      </c>
      <c r="E38" s="21"/>
      <c r="F38" s="19"/>
    </row>
    <row r="39" spans="1:6" s="83" customFormat="1">
      <c r="A39" s="73" t="s">
        <v>48</v>
      </c>
      <c r="B39" s="74" t="s">
        <v>49</v>
      </c>
      <c r="C39" s="76">
        <f>+C40+C44+C47+C49+C51+C53+C55</f>
        <v>5155000</v>
      </c>
      <c r="D39" s="76">
        <f>+D40+D44+D47+D49+D51+D53+D55</f>
        <v>5155000</v>
      </c>
      <c r="E39" s="76">
        <f>+E40+E44+E47+E49+E51+E53+E55</f>
        <v>2445694</v>
      </c>
      <c r="F39" s="50">
        <f>+E39/D39</f>
        <v>0.47443142580019398</v>
      </c>
    </row>
    <row r="40" spans="1:6">
      <c r="A40" s="19" t="s">
        <v>50</v>
      </c>
      <c r="B40" s="25" t="s">
        <v>51</v>
      </c>
      <c r="C40" s="84">
        <v>4005000</v>
      </c>
      <c r="D40" s="21">
        <v>4005000</v>
      </c>
      <c r="E40" s="21">
        <v>1930751</v>
      </c>
      <c r="F40" s="50">
        <f>+E40/D40</f>
        <v>0.48208514357053683</v>
      </c>
    </row>
    <row r="41" spans="1:6">
      <c r="A41" s="19" t="s">
        <v>105</v>
      </c>
      <c r="B41" s="25" t="s">
        <v>99</v>
      </c>
      <c r="C41" s="21"/>
      <c r="D41" s="21"/>
      <c r="E41" s="21"/>
      <c r="F41" s="19"/>
    </row>
    <row r="42" spans="1:6">
      <c r="A42" s="19"/>
      <c r="B42" s="25" t="s">
        <v>100</v>
      </c>
      <c r="C42" s="21"/>
      <c r="D42" s="21"/>
      <c r="E42" s="21"/>
      <c r="F42" s="19"/>
    </row>
    <row r="43" spans="1:6">
      <c r="A43" s="19"/>
      <c r="B43" s="25" t="s">
        <v>101</v>
      </c>
      <c r="C43" s="21"/>
      <c r="D43" s="21"/>
      <c r="E43" s="21"/>
      <c r="F43" s="19"/>
    </row>
    <row r="44" spans="1:6">
      <c r="A44" s="19" t="s">
        <v>52</v>
      </c>
      <c r="B44" s="25" t="s">
        <v>53</v>
      </c>
      <c r="C44" s="21"/>
      <c r="D44" s="21"/>
      <c r="E44" s="21"/>
      <c r="F44" s="19"/>
    </row>
    <row r="45" spans="1:6">
      <c r="A45" s="19"/>
      <c r="B45" s="25" t="s">
        <v>91</v>
      </c>
      <c r="C45" s="21"/>
      <c r="D45" s="21"/>
      <c r="E45" s="21"/>
      <c r="F45" s="19"/>
    </row>
    <row r="46" spans="1:6">
      <c r="A46" s="19"/>
      <c r="B46" s="25" t="s">
        <v>54</v>
      </c>
      <c r="C46" s="21"/>
      <c r="D46" s="21"/>
      <c r="E46" s="21"/>
      <c r="F46" s="19"/>
    </row>
    <row r="47" spans="1:6">
      <c r="A47" s="19" t="s">
        <v>55</v>
      </c>
      <c r="B47" s="25" t="s">
        <v>56</v>
      </c>
      <c r="C47" s="21"/>
      <c r="D47" s="21"/>
      <c r="E47" s="21"/>
      <c r="F47" s="19"/>
    </row>
    <row r="48" spans="1:6">
      <c r="A48" s="19"/>
      <c r="B48" s="25" t="s">
        <v>57</v>
      </c>
      <c r="C48" s="21"/>
      <c r="D48" s="21"/>
      <c r="E48" s="21"/>
      <c r="F48" s="19"/>
    </row>
    <row r="49" spans="1:6">
      <c r="A49" s="19" t="s">
        <v>58</v>
      </c>
      <c r="B49" s="25" t="s">
        <v>92</v>
      </c>
      <c r="C49" s="21">
        <v>600000</v>
      </c>
      <c r="D49" s="21">
        <v>600000</v>
      </c>
      <c r="E49" s="21">
        <v>116200</v>
      </c>
      <c r="F49" s="50">
        <f>+E49/D49</f>
        <v>0.19366666666666665</v>
      </c>
    </row>
    <row r="50" spans="1:6">
      <c r="A50" s="19"/>
      <c r="B50" s="25" t="s">
        <v>59</v>
      </c>
      <c r="C50" s="21"/>
      <c r="D50" s="21"/>
      <c r="E50" s="21"/>
      <c r="F50" s="19"/>
    </row>
    <row r="51" spans="1:6">
      <c r="A51" s="19" t="s">
        <v>60</v>
      </c>
      <c r="B51" s="25" t="s">
        <v>61</v>
      </c>
      <c r="C51" s="21"/>
      <c r="D51" s="21"/>
      <c r="E51" s="21"/>
      <c r="F51" s="19"/>
    </row>
    <row r="52" spans="1:6" ht="25.5">
      <c r="A52" s="25"/>
      <c r="B52" s="25" t="s">
        <v>62</v>
      </c>
      <c r="C52" s="21"/>
      <c r="D52" s="21"/>
      <c r="E52" s="21"/>
      <c r="F52" s="19"/>
    </row>
    <row r="53" spans="1:6">
      <c r="A53" s="19" t="s">
        <v>63</v>
      </c>
      <c r="B53" s="25" t="s">
        <v>64</v>
      </c>
      <c r="C53" s="21">
        <v>200000</v>
      </c>
      <c r="D53" s="21">
        <v>200000</v>
      </c>
      <c r="E53" s="21">
        <v>161091</v>
      </c>
      <c r="F53" s="50">
        <f>+E53/D53</f>
        <v>0.80545500000000003</v>
      </c>
    </row>
    <row r="54" spans="1:6" ht="76.5">
      <c r="A54" s="19"/>
      <c r="B54" s="25" t="s">
        <v>104</v>
      </c>
      <c r="C54" s="21"/>
      <c r="D54" s="21"/>
      <c r="E54" s="21"/>
      <c r="F54" s="19"/>
    </row>
    <row r="55" spans="1:6">
      <c r="A55" s="19" t="s">
        <v>65</v>
      </c>
      <c r="B55" s="25" t="s">
        <v>66</v>
      </c>
      <c r="C55" s="21">
        <v>350000</v>
      </c>
      <c r="D55" s="21">
        <v>350000</v>
      </c>
      <c r="E55" s="21">
        <v>237652</v>
      </c>
      <c r="F55" s="50">
        <f>+E55/D55</f>
        <v>0.67900571428571432</v>
      </c>
    </row>
    <row r="56" spans="1:6" ht="38.25">
      <c r="A56" s="19"/>
      <c r="B56" s="25" t="s">
        <v>67</v>
      </c>
      <c r="C56" s="21"/>
      <c r="D56" s="21"/>
      <c r="E56" s="21"/>
      <c r="F56" s="19"/>
    </row>
    <row r="57" spans="1:6" s="83" customFormat="1">
      <c r="A57" s="73" t="s">
        <v>68</v>
      </c>
      <c r="B57" s="74" t="s">
        <v>69</v>
      </c>
      <c r="C57" s="76">
        <v>150000</v>
      </c>
      <c r="D57" s="76">
        <v>150000</v>
      </c>
      <c r="E57" s="76">
        <v>45120</v>
      </c>
      <c r="F57" s="73"/>
    </row>
    <row r="58" spans="1:6">
      <c r="A58" s="19" t="s">
        <v>70</v>
      </c>
      <c r="B58" s="25" t="s">
        <v>71</v>
      </c>
      <c r="C58" s="21"/>
      <c r="D58" s="21"/>
      <c r="E58" s="21"/>
      <c r="F58" s="19"/>
    </row>
    <row r="59" spans="1:6" ht="38.25">
      <c r="A59" s="19"/>
      <c r="B59" s="25" t="s">
        <v>72</v>
      </c>
      <c r="C59" s="21"/>
      <c r="D59" s="21"/>
      <c r="E59" s="21"/>
      <c r="F59" s="19"/>
    </row>
    <row r="60" spans="1:6">
      <c r="A60" s="19" t="s">
        <v>73</v>
      </c>
      <c r="B60" s="25" t="s">
        <v>102</v>
      </c>
      <c r="C60" s="21"/>
      <c r="D60" s="21"/>
      <c r="E60" s="21"/>
      <c r="F60" s="19"/>
    </row>
    <row r="61" spans="1:6" ht="38.25">
      <c r="A61" s="19"/>
      <c r="B61" s="25" t="s">
        <v>74</v>
      </c>
      <c r="C61" s="21"/>
      <c r="D61" s="21"/>
      <c r="E61" s="21"/>
      <c r="F61" s="19"/>
    </row>
    <row r="62" spans="1:6">
      <c r="A62" s="73" t="s">
        <v>75</v>
      </c>
      <c r="B62" s="74" t="s">
        <v>76</v>
      </c>
      <c r="C62" s="76">
        <f>+C63+C65+C67+C69+C71</f>
        <v>2373589</v>
      </c>
      <c r="D62" s="76">
        <f>+D63+D65+D67+D69+D71</f>
        <v>2373589</v>
      </c>
      <c r="E62" s="76">
        <f>+E63+E65+E67+E69+E71</f>
        <v>1025681</v>
      </c>
      <c r="F62" s="77">
        <f>+E62/D62</f>
        <v>0.43212241040887872</v>
      </c>
    </row>
    <row r="63" spans="1:6">
      <c r="A63" s="19" t="s">
        <v>77</v>
      </c>
      <c r="B63" s="25" t="s">
        <v>78</v>
      </c>
      <c r="C63" s="21">
        <v>444589</v>
      </c>
      <c r="D63" s="21">
        <v>1025371</v>
      </c>
      <c r="E63" s="21">
        <v>1025371</v>
      </c>
      <c r="F63" s="50">
        <f>+E63/D63</f>
        <v>1</v>
      </c>
    </row>
    <row r="64" spans="1:6">
      <c r="A64" s="19"/>
      <c r="B64" s="25" t="s">
        <v>79</v>
      </c>
      <c r="C64" s="21">
        <v>0</v>
      </c>
      <c r="D64" s="21">
        <v>0</v>
      </c>
      <c r="E64" s="21">
        <v>0</v>
      </c>
      <c r="F64" s="19"/>
    </row>
    <row r="65" spans="1:7">
      <c r="A65" s="19" t="s">
        <v>80</v>
      </c>
      <c r="B65" s="25" t="s">
        <v>81</v>
      </c>
      <c r="C65" s="21"/>
      <c r="D65" s="21"/>
      <c r="E65" s="21"/>
      <c r="F65" s="19"/>
    </row>
    <row r="66" spans="1:7" ht="25.5">
      <c r="A66" s="19"/>
      <c r="B66" s="25" t="s">
        <v>103</v>
      </c>
      <c r="C66" s="21"/>
      <c r="D66" s="21"/>
      <c r="E66" s="21"/>
      <c r="F66" s="19"/>
    </row>
    <row r="67" spans="1:7">
      <c r="A67" s="19" t="s">
        <v>82</v>
      </c>
      <c r="B67" s="25" t="s">
        <v>83</v>
      </c>
      <c r="C67" s="21"/>
      <c r="D67" s="21"/>
      <c r="E67" s="21"/>
      <c r="F67" s="19"/>
    </row>
    <row r="68" spans="1:7" ht="25.5">
      <c r="A68" s="19"/>
      <c r="B68" s="25" t="s">
        <v>84</v>
      </c>
      <c r="C68" s="21"/>
      <c r="D68" s="21"/>
      <c r="E68" s="21"/>
      <c r="F68" s="19"/>
    </row>
    <row r="69" spans="1:7">
      <c r="A69" s="19" t="s">
        <v>85</v>
      </c>
      <c r="B69" s="25" t="s">
        <v>86</v>
      </c>
      <c r="C69" s="21"/>
      <c r="D69" s="21"/>
      <c r="E69" s="21"/>
      <c r="F69" s="19"/>
    </row>
    <row r="70" spans="1:7">
      <c r="A70" s="19"/>
      <c r="B70" s="25" t="s">
        <v>87</v>
      </c>
      <c r="C70" s="21"/>
      <c r="D70" s="21"/>
      <c r="E70" s="21"/>
      <c r="F70" s="19"/>
    </row>
    <row r="71" spans="1:7">
      <c r="A71" s="19" t="s">
        <v>88</v>
      </c>
      <c r="B71" s="25" t="s">
        <v>89</v>
      </c>
      <c r="C71" s="21">
        <v>1929000</v>
      </c>
      <c r="D71" s="21">
        <f>1929000-(D63-C63)</f>
        <v>1348218</v>
      </c>
      <c r="E71" s="21">
        <v>310</v>
      </c>
      <c r="F71" s="50">
        <f>+E71/D71</f>
        <v>2.2993314137624628E-4</v>
      </c>
    </row>
    <row r="72" spans="1:7" ht="51">
      <c r="A72" s="19"/>
      <c r="B72" s="25" t="s">
        <v>93</v>
      </c>
      <c r="C72" s="21">
        <v>0</v>
      </c>
      <c r="D72" s="21">
        <v>0</v>
      </c>
      <c r="E72" s="21">
        <v>0</v>
      </c>
      <c r="F72" s="59"/>
    </row>
    <row r="73" spans="1:7">
      <c r="A73" s="119" t="s">
        <v>173</v>
      </c>
      <c r="B73" s="120" t="s">
        <v>420</v>
      </c>
      <c r="C73" s="121">
        <v>1348000</v>
      </c>
      <c r="D73" s="121">
        <v>1348000</v>
      </c>
      <c r="E73" s="121">
        <v>693977</v>
      </c>
      <c r="F73" s="122">
        <f>+E73/D73</f>
        <v>0.51481973293768546</v>
      </c>
    </row>
    <row r="74" spans="1:7">
      <c r="A74" s="10"/>
      <c r="B74" s="7" t="s">
        <v>394</v>
      </c>
      <c r="C74" s="45">
        <f>C3+C20+C23+C73</f>
        <v>157698755</v>
      </c>
      <c r="D74" s="45">
        <f>D3+D20+D23+D73</f>
        <v>157698755</v>
      </c>
      <c r="E74" s="45">
        <f>E3+E20+E23+E73</f>
        <v>76171941</v>
      </c>
      <c r="F74" s="51">
        <f>E74/D74</f>
        <v>0.48302182854899522</v>
      </c>
    </row>
    <row r="75" spans="1:7">
      <c r="A75" s="29"/>
      <c r="B75" s="98"/>
      <c r="C75" s="99"/>
      <c r="D75" s="100"/>
      <c r="E75" s="100"/>
      <c r="F75" s="101"/>
      <c r="G75" s="95"/>
    </row>
    <row r="76" spans="1:7" s="83" customFormat="1">
      <c r="A76" s="5" t="s">
        <v>297</v>
      </c>
      <c r="B76" s="4" t="s">
        <v>298</v>
      </c>
      <c r="C76" s="44"/>
      <c r="D76" s="102"/>
      <c r="E76" s="102"/>
      <c r="F76" s="51">
        <v>0</v>
      </c>
    </row>
    <row r="77" spans="1:7">
      <c r="A77" s="19" t="s">
        <v>309</v>
      </c>
      <c r="B77" s="25" t="s">
        <v>310</v>
      </c>
      <c r="C77" s="48"/>
      <c r="D77" s="47"/>
      <c r="E77" s="47"/>
      <c r="F77" s="61"/>
    </row>
    <row r="78" spans="1:7">
      <c r="A78" s="19" t="s">
        <v>312</v>
      </c>
      <c r="B78" s="25" t="s">
        <v>313</v>
      </c>
      <c r="C78" s="48"/>
      <c r="D78" s="47"/>
      <c r="E78" s="47"/>
      <c r="F78" s="60"/>
    </row>
    <row r="79" spans="1:7" s="83" customFormat="1">
      <c r="A79" s="5" t="s">
        <v>349</v>
      </c>
      <c r="B79" s="4" t="s">
        <v>350</v>
      </c>
      <c r="C79" s="44">
        <f>+C80+C81</f>
        <v>157698755</v>
      </c>
      <c r="D79" s="44">
        <f>+D80+D81</f>
        <v>157698755</v>
      </c>
      <c r="E79" s="44">
        <f>+E80+E81</f>
        <v>71025674</v>
      </c>
      <c r="F79" s="51">
        <f>E79/D79</f>
        <v>0.45038829888035575</v>
      </c>
    </row>
    <row r="80" spans="1:7">
      <c r="A80" s="19" t="s">
        <v>375</v>
      </c>
      <c r="B80" s="25" t="s">
        <v>421</v>
      </c>
      <c r="C80" s="48">
        <f>C74-C76-C81</f>
        <v>157625433</v>
      </c>
      <c r="D80" s="46">
        <f>+C80</f>
        <v>157625433</v>
      </c>
      <c r="E80" s="46">
        <v>71025674</v>
      </c>
      <c r="F80" s="60"/>
    </row>
    <row r="81" spans="1:6">
      <c r="A81" s="19" t="s">
        <v>363</v>
      </c>
      <c r="B81" s="25" t="s">
        <v>364</v>
      </c>
      <c r="C81" s="48">
        <v>73322</v>
      </c>
      <c r="D81" s="46">
        <f>+C81</f>
        <v>73322</v>
      </c>
      <c r="E81" s="47"/>
      <c r="F81" s="60"/>
    </row>
    <row r="82" spans="1:6">
      <c r="A82" s="7"/>
      <c r="B82" s="7" t="s">
        <v>393</v>
      </c>
      <c r="C82" s="45">
        <f>+C76+C79</f>
        <v>157698755</v>
      </c>
      <c r="D82" s="45">
        <f>+D76+D79</f>
        <v>157698755</v>
      </c>
      <c r="E82" s="45">
        <f>+E76+E79</f>
        <v>71025674</v>
      </c>
      <c r="F82" s="51">
        <f>E82/D82</f>
        <v>0.45038829888035575</v>
      </c>
    </row>
    <row r="83" spans="1:6">
      <c r="B83" s="36"/>
      <c r="C83" s="22"/>
    </row>
    <row r="84" spans="1:6">
      <c r="B84" s="36"/>
      <c r="C84" s="22"/>
    </row>
    <row r="85" spans="1:6">
      <c r="B85" s="36"/>
      <c r="C85" s="22"/>
    </row>
    <row r="86" spans="1:6">
      <c r="B86" s="36"/>
      <c r="C86" s="22"/>
      <c r="D86" s="24"/>
    </row>
    <row r="87" spans="1:6">
      <c r="B87" s="36"/>
      <c r="C87" s="22"/>
    </row>
    <row r="88" spans="1:6">
      <c r="B88" s="36"/>
      <c r="C88" s="22"/>
    </row>
    <row r="89" spans="1:6">
      <c r="B89" s="36"/>
      <c r="C89" s="22"/>
    </row>
    <row r="90" spans="1:6">
      <c r="B90" s="36"/>
      <c r="C90" s="22"/>
    </row>
    <row r="91" spans="1:6">
      <c r="B91" s="36"/>
      <c r="C91" s="22"/>
    </row>
    <row r="92" spans="1:6">
      <c r="B92" s="36"/>
      <c r="C92" s="22"/>
    </row>
    <row r="93" spans="1:6">
      <c r="B93" s="36"/>
      <c r="C93" s="22"/>
    </row>
    <row r="94" spans="1:6">
      <c r="B94" s="36"/>
      <c r="C94" s="22"/>
    </row>
    <row r="95" spans="1:6">
      <c r="B95" s="36"/>
      <c r="C95" s="22"/>
    </row>
    <row r="96" spans="1:6">
      <c r="B96" s="36"/>
      <c r="C96" s="22"/>
    </row>
    <row r="97" spans="1:3">
      <c r="C97" s="22"/>
    </row>
    <row r="98" spans="1:3">
      <c r="A98" s="49"/>
      <c r="B98" s="37"/>
      <c r="C98" s="22"/>
    </row>
    <row r="99" spans="1:3">
      <c r="B99" s="36"/>
      <c r="C99" s="22"/>
    </row>
    <row r="100" spans="1:3">
      <c r="B100" s="36"/>
      <c r="C100" s="22"/>
    </row>
    <row r="101" spans="1:3">
      <c r="B101" s="36"/>
      <c r="C101" s="22"/>
    </row>
    <row r="102" spans="1:3">
      <c r="B102" s="36"/>
      <c r="C102" s="22"/>
    </row>
    <row r="103" spans="1:3">
      <c r="B103" s="36"/>
      <c r="C103" s="22"/>
    </row>
    <row r="104" spans="1:3">
      <c r="B104" s="36"/>
      <c r="C104" s="22"/>
    </row>
    <row r="105" spans="1:3">
      <c r="B105" s="36"/>
      <c r="C105" s="22"/>
    </row>
    <row r="106" spans="1:3">
      <c r="B106" s="36"/>
      <c r="C106" s="22"/>
    </row>
    <row r="107" spans="1:3">
      <c r="B107" s="36"/>
      <c r="C107" s="22"/>
    </row>
    <row r="108" spans="1:3">
      <c r="C108" s="22"/>
    </row>
    <row r="109" spans="1:3">
      <c r="A109" s="49"/>
      <c r="B109" s="37"/>
      <c r="C109" s="22"/>
    </row>
    <row r="110" spans="1:3">
      <c r="B110" s="36"/>
      <c r="C110" s="22"/>
    </row>
    <row r="111" spans="1:3">
      <c r="B111" s="36"/>
      <c r="C111" s="22"/>
    </row>
    <row r="112" spans="1:3">
      <c r="B112" s="36"/>
      <c r="C112" s="22"/>
    </row>
    <row r="113" spans="1:3">
      <c r="B113" s="36"/>
      <c r="C113" s="22"/>
    </row>
    <row r="114" spans="1:3">
      <c r="B114" s="36"/>
      <c r="C114" s="22"/>
    </row>
    <row r="115" spans="1:3">
      <c r="B115" s="36"/>
      <c r="C115" s="22"/>
    </row>
    <row r="116" spans="1:3">
      <c r="B116" s="36"/>
      <c r="C116" s="22"/>
    </row>
    <row r="117" spans="1:3">
      <c r="C117" s="22"/>
    </row>
    <row r="118" spans="1:3">
      <c r="A118" s="49"/>
      <c r="B118" s="37"/>
      <c r="C118" s="22"/>
    </row>
    <row r="119" spans="1:3">
      <c r="B119" s="36"/>
      <c r="C119" s="22"/>
    </row>
    <row r="120" spans="1:3">
      <c r="B120" s="36"/>
      <c r="C120" s="22"/>
    </row>
    <row r="121" spans="1:3">
      <c r="B121" s="36"/>
      <c r="C121" s="22"/>
    </row>
    <row r="122" spans="1:3">
      <c r="B122" s="36"/>
      <c r="C122" s="22"/>
    </row>
    <row r="123" spans="1:3">
      <c r="C123" s="22"/>
    </row>
    <row r="124" spans="1:3">
      <c r="A124" s="49"/>
      <c r="B124" s="37"/>
      <c r="C124" s="22"/>
    </row>
    <row r="125" spans="1:3">
      <c r="B125" s="36"/>
      <c r="C125" s="22"/>
    </row>
    <row r="126" spans="1:3">
      <c r="B126" s="36"/>
      <c r="C126" s="22"/>
    </row>
    <row r="127" spans="1:3">
      <c r="B127" s="36"/>
      <c r="C127" s="22"/>
    </row>
    <row r="128" spans="1:3">
      <c r="B128" s="36"/>
      <c r="C128" s="22"/>
    </row>
    <row r="129" spans="1:3">
      <c r="B129" s="36"/>
      <c r="C129" s="22"/>
    </row>
    <row r="130" spans="1:3">
      <c r="B130" s="36"/>
      <c r="C130" s="22"/>
    </row>
    <row r="131" spans="1:3">
      <c r="B131" s="36"/>
      <c r="C131" s="22"/>
    </row>
    <row r="132" spans="1:3">
      <c r="B132" s="36"/>
      <c r="C132" s="22"/>
    </row>
    <row r="133" spans="1:3">
      <c r="C133" s="22"/>
    </row>
    <row r="134" spans="1:3">
      <c r="A134" s="49"/>
      <c r="B134" s="37"/>
      <c r="C134" s="22"/>
    </row>
    <row r="135" spans="1:3">
      <c r="B135" s="36"/>
      <c r="C135" s="22"/>
    </row>
    <row r="136" spans="1:3">
      <c r="B136" s="36"/>
      <c r="C136" s="22"/>
    </row>
    <row r="137" spans="1:3">
      <c r="B137" s="36"/>
      <c r="C137" s="22"/>
    </row>
    <row r="138" spans="1:3">
      <c r="B138" s="36"/>
      <c r="C138" s="22"/>
    </row>
    <row r="139" spans="1:3">
      <c r="B139" s="36"/>
      <c r="C139" s="22"/>
    </row>
    <row r="140" spans="1:3">
      <c r="B140" s="36"/>
      <c r="C140" s="22"/>
    </row>
    <row r="141" spans="1:3">
      <c r="B141" s="36"/>
      <c r="C141" s="22"/>
    </row>
    <row r="142" spans="1:3">
      <c r="B142" s="36"/>
      <c r="C142" s="22"/>
    </row>
    <row r="143" spans="1:3">
      <c r="B143" s="36"/>
      <c r="C143" s="22"/>
    </row>
    <row r="144" spans="1:3">
      <c r="B144" s="36"/>
      <c r="C144" s="22"/>
    </row>
    <row r="145" spans="2:3">
      <c r="B145" s="36"/>
      <c r="C145" s="22"/>
    </row>
    <row r="146" spans="2:3">
      <c r="B146" s="36"/>
      <c r="C146" s="22"/>
    </row>
    <row r="147" spans="2:3">
      <c r="B147" s="36"/>
      <c r="C147" s="22"/>
    </row>
    <row r="148" spans="2:3">
      <c r="B148" s="36"/>
      <c r="C148" s="22"/>
    </row>
    <row r="149" spans="2:3">
      <c r="B149" s="36"/>
      <c r="C149" s="22"/>
    </row>
    <row r="150" spans="2:3">
      <c r="B150" s="36"/>
      <c r="C150" s="22"/>
    </row>
    <row r="151" spans="2:3">
      <c r="B151" s="36"/>
      <c r="C151" s="22"/>
    </row>
    <row r="152" spans="2:3">
      <c r="B152" s="36"/>
      <c r="C152" s="22"/>
    </row>
    <row r="153" spans="2:3">
      <c r="B153" s="36"/>
      <c r="C153" s="22"/>
    </row>
    <row r="154" spans="2:3">
      <c r="B154" s="36"/>
      <c r="C154" s="22"/>
    </row>
    <row r="155" spans="2:3">
      <c r="B155" s="36"/>
      <c r="C155" s="22"/>
    </row>
    <row r="156" spans="2:3">
      <c r="C156" s="22"/>
    </row>
  </sheetData>
  <mergeCells count="1">
    <mergeCell ref="A1:F1"/>
  </mergeCells>
  <phoneticPr fontId="2" type="noConversion"/>
  <pageMargins left="0.75" right="0.75" top="1" bottom="1" header="0.5" footer="0.5"/>
  <pageSetup paperSize="9" scale="59" orientation="portrait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topLeftCell="A34" zoomScale="115" zoomScaleNormal="100" zoomScaleSheetLayoutView="115" workbookViewId="0">
      <selection activeCell="E3" sqref="E3"/>
    </sheetView>
  </sheetViews>
  <sheetFormatPr defaultRowHeight="12.75" customHeight="1"/>
  <cols>
    <col min="1" max="1" width="7.42578125" style="18" customWidth="1"/>
    <col min="2" max="2" width="55.42578125" style="18" customWidth="1"/>
    <col min="3" max="5" width="16.140625" style="18" customWidth="1"/>
    <col min="6" max="6" width="11" style="18" bestFit="1" customWidth="1"/>
    <col min="7" max="7" width="16.28515625" bestFit="1" customWidth="1"/>
  </cols>
  <sheetData>
    <row r="1" spans="1:6" ht="12.75" customHeight="1">
      <c r="A1" s="131" t="s">
        <v>431</v>
      </c>
      <c r="B1" s="131"/>
      <c r="C1" s="131"/>
      <c r="D1" s="131"/>
      <c r="E1" s="131"/>
      <c r="F1" s="131"/>
    </row>
    <row r="2" spans="1:6" ht="27" customHeight="1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6" ht="12.75" customHeight="1">
      <c r="A3" s="10" t="s">
        <v>0</v>
      </c>
      <c r="B3" s="7" t="s">
        <v>3</v>
      </c>
      <c r="C3" s="8">
        <f>SUM(C4:C17)</f>
        <v>24802662</v>
      </c>
      <c r="D3" s="8">
        <f>SUM(D4:D17)</f>
        <v>24802662</v>
      </c>
      <c r="E3" s="8">
        <f>SUM(E4:E17)</f>
        <v>14803796</v>
      </c>
      <c r="F3" s="51">
        <f>E3/D3</f>
        <v>0.59686319153968226</v>
      </c>
    </row>
    <row r="4" spans="1:6" ht="12.75" customHeight="1">
      <c r="A4" s="19" t="s">
        <v>1</v>
      </c>
      <c r="B4" s="25"/>
      <c r="C4" s="21"/>
      <c r="D4" s="21"/>
      <c r="E4" s="34"/>
      <c r="F4" s="19"/>
    </row>
    <row r="5" spans="1:6" ht="12.75" customHeight="1">
      <c r="A5" s="19" t="s">
        <v>2</v>
      </c>
      <c r="B5" s="25" t="s">
        <v>108</v>
      </c>
      <c r="C5" s="21">
        <v>22732662</v>
      </c>
      <c r="D5" s="21">
        <v>22732662</v>
      </c>
      <c r="E5" s="62">
        <v>13960271</v>
      </c>
      <c r="F5" s="50">
        <f>+E5/D5</f>
        <v>0.61410630220077178</v>
      </c>
    </row>
    <row r="6" spans="1:6" ht="12.75" customHeight="1">
      <c r="A6" s="19" t="s">
        <v>13</v>
      </c>
      <c r="B6" s="25" t="s">
        <v>399</v>
      </c>
      <c r="C6" s="21">
        <v>0</v>
      </c>
      <c r="D6" s="21">
        <v>0</v>
      </c>
      <c r="E6" s="34"/>
      <c r="F6" s="19"/>
    </row>
    <row r="7" spans="1:6" ht="12.75" customHeight="1">
      <c r="A7" s="19" t="s">
        <v>14</v>
      </c>
      <c r="B7" s="25" t="s">
        <v>396</v>
      </c>
      <c r="C7" s="21">
        <v>0</v>
      </c>
      <c r="D7" s="21">
        <v>0</v>
      </c>
      <c r="E7" s="34"/>
      <c r="F7" s="19"/>
    </row>
    <row r="8" spans="1:6" ht="12.75" customHeight="1">
      <c r="A8" s="19" t="s">
        <v>12</v>
      </c>
      <c r="B8" s="25" t="s">
        <v>6</v>
      </c>
      <c r="C8" s="21"/>
      <c r="D8" s="21"/>
      <c r="E8" s="34"/>
      <c r="F8" s="19"/>
    </row>
    <row r="9" spans="1:6" ht="12.75" customHeight="1">
      <c r="A9" s="19" t="s">
        <v>15</v>
      </c>
      <c r="B9" s="25" t="s">
        <v>7</v>
      </c>
      <c r="C9" s="21">
        <v>900000</v>
      </c>
      <c r="D9" s="21">
        <v>900000</v>
      </c>
      <c r="E9" s="35">
        <v>450000</v>
      </c>
      <c r="F9" s="50">
        <f>+E9/D9</f>
        <v>0.5</v>
      </c>
    </row>
    <row r="10" spans="1:6" ht="12.75" customHeight="1">
      <c r="A10" s="19" t="s">
        <v>16</v>
      </c>
      <c r="B10" s="25" t="s">
        <v>8</v>
      </c>
      <c r="C10" s="21"/>
      <c r="D10" s="21"/>
      <c r="E10" s="62"/>
      <c r="F10" s="19"/>
    </row>
    <row r="11" spans="1:6" ht="12.75" customHeight="1">
      <c r="A11" s="19" t="s">
        <v>17</v>
      </c>
      <c r="B11" s="25" t="s">
        <v>9</v>
      </c>
      <c r="C11" s="21">
        <v>350000</v>
      </c>
      <c r="D11" s="21">
        <v>350000</v>
      </c>
      <c r="E11" s="62">
        <v>119465</v>
      </c>
      <c r="F11" s="50">
        <f>+E11/D11</f>
        <v>0.34132857142857143</v>
      </c>
    </row>
    <row r="12" spans="1:6" ht="12.75" customHeight="1">
      <c r="A12" s="19" t="s">
        <v>18</v>
      </c>
      <c r="B12" s="25" t="s">
        <v>10</v>
      </c>
      <c r="C12" s="21"/>
      <c r="D12" s="21"/>
      <c r="E12" s="62"/>
      <c r="F12" s="19"/>
    </row>
    <row r="13" spans="1:6" ht="12.75" customHeight="1">
      <c r="A13" s="19" t="s">
        <v>19</v>
      </c>
      <c r="B13" s="25" t="s">
        <v>11</v>
      </c>
      <c r="C13" s="21">
        <v>340000</v>
      </c>
      <c r="D13" s="21">
        <v>340000</v>
      </c>
      <c r="E13" s="62">
        <v>154060</v>
      </c>
      <c r="F13" s="50">
        <f>+E13/D13</f>
        <v>0.45311764705882351</v>
      </c>
    </row>
    <row r="14" spans="1:6" ht="12.75" customHeight="1">
      <c r="A14" s="19" t="s">
        <v>20</v>
      </c>
      <c r="B14" s="25"/>
      <c r="C14" s="21"/>
      <c r="D14" s="21"/>
      <c r="E14" s="34"/>
      <c r="F14" s="19"/>
    </row>
    <row r="15" spans="1:6" ht="12.75" customHeight="1">
      <c r="A15" s="19" t="s">
        <v>21</v>
      </c>
      <c r="B15" s="25" t="s">
        <v>22</v>
      </c>
      <c r="C15" s="21"/>
      <c r="D15" s="21"/>
      <c r="E15" s="62"/>
      <c r="F15" s="19"/>
    </row>
    <row r="16" spans="1:6" ht="12.75" customHeight="1">
      <c r="A16" s="19" t="s">
        <v>23</v>
      </c>
      <c r="B16" s="25" t="s">
        <v>24</v>
      </c>
      <c r="C16" s="21"/>
      <c r="D16" s="21"/>
      <c r="E16" s="62"/>
      <c r="F16" s="19"/>
    </row>
    <row r="17" spans="1:6" ht="12.75" customHeight="1">
      <c r="A17" s="19" t="s">
        <v>25</v>
      </c>
      <c r="B17" s="25" t="s">
        <v>26</v>
      </c>
      <c r="C17" s="21">
        <v>480000</v>
      </c>
      <c r="D17" s="21">
        <v>480000</v>
      </c>
      <c r="E17" s="62">
        <v>120000</v>
      </c>
      <c r="F17" s="50">
        <f>+E17/D17</f>
        <v>0.25</v>
      </c>
    </row>
    <row r="18" spans="1:6" ht="12.75" customHeight="1">
      <c r="A18" s="19"/>
      <c r="B18" s="19"/>
      <c r="C18" s="21"/>
      <c r="D18" s="21"/>
      <c r="E18" s="34"/>
      <c r="F18" s="59"/>
    </row>
    <row r="19" spans="1:6" ht="12.75" customHeight="1">
      <c r="A19" s="10" t="s">
        <v>27</v>
      </c>
      <c r="B19" s="7" t="s">
        <v>28</v>
      </c>
      <c r="C19" s="8">
        <f>SUM(C20)</f>
        <v>6564779</v>
      </c>
      <c r="D19" s="8">
        <f>SUM(D20)</f>
        <v>6564779</v>
      </c>
      <c r="E19" s="8">
        <f>SUM(E20)</f>
        <v>3986181</v>
      </c>
      <c r="F19" s="51">
        <f>E19/D19</f>
        <v>0.60720718854359002</v>
      </c>
    </row>
    <row r="20" spans="1:6" ht="12.75" customHeight="1">
      <c r="A20" s="19"/>
      <c r="B20" s="25" t="s">
        <v>29</v>
      </c>
      <c r="C20" s="21">
        <v>6564779</v>
      </c>
      <c r="D20" s="21">
        <f>+C20</f>
        <v>6564779</v>
      </c>
      <c r="E20" s="26">
        <v>3986181</v>
      </c>
    </row>
    <row r="21" spans="1:6" ht="12.75" customHeight="1">
      <c r="A21" s="19"/>
      <c r="B21" s="19"/>
      <c r="C21" s="21"/>
      <c r="D21" s="21"/>
      <c r="E21" s="19"/>
      <c r="F21" s="59"/>
    </row>
    <row r="22" spans="1:6" ht="12.75" customHeight="1">
      <c r="A22" s="10" t="s">
        <v>30</v>
      </c>
      <c r="B22" s="7" t="s">
        <v>31</v>
      </c>
      <c r="C22" s="8">
        <f>+C23+C31+C38+C56+C61</f>
        <v>9814000</v>
      </c>
      <c r="D22" s="8">
        <f>+D23+D31+D38+D56+D61</f>
        <v>9814000</v>
      </c>
      <c r="E22" s="8">
        <f>+E23+E31+E38+E56+E61</f>
        <v>3335049</v>
      </c>
      <c r="F22" s="51">
        <f>E22/D22</f>
        <v>0.33982565722437336</v>
      </c>
    </row>
    <row r="23" spans="1:6" s="83" customFormat="1" ht="12.75" customHeight="1">
      <c r="A23" s="73" t="s">
        <v>32</v>
      </c>
      <c r="B23" s="74" t="s">
        <v>33</v>
      </c>
      <c r="C23" s="76">
        <f>+C24+C26</f>
        <v>4569000</v>
      </c>
      <c r="D23" s="76">
        <f>+D24+D26</f>
        <v>4569000</v>
      </c>
      <c r="E23" s="76">
        <f>+E24+E26</f>
        <v>1328006</v>
      </c>
      <c r="F23" s="59">
        <f>+E23/D23</f>
        <v>0.2906557233530313</v>
      </c>
    </row>
    <row r="24" spans="1:6" ht="12.75" customHeight="1">
      <c r="A24" s="19" t="s">
        <v>34</v>
      </c>
      <c r="B24" s="25" t="s">
        <v>36</v>
      </c>
      <c r="C24" s="21">
        <v>30000</v>
      </c>
      <c r="D24" s="21">
        <v>94425</v>
      </c>
      <c r="E24" s="21">
        <v>94425</v>
      </c>
      <c r="F24" s="50">
        <f>+E24/D24</f>
        <v>1</v>
      </c>
    </row>
    <row r="25" spans="1:6" ht="12.75" customHeight="1">
      <c r="A25" s="19"/>
      <c r="B25" s="25" t="s">
        <v>90</v>
      </c>
      <c r="C25" s="21"/>
      <c r="D25" s="21"/>
      <c r="E25" s="21"/>
      <c r="F25" s="19"/>
    </row>
    <row r="26" spans="1:6" ht="12.75" customHeight="1">
      <c r="A26" s="19" t="s">
        <v>35</v>
      </c>
      <c r="B26" s="25" t="s">
        <v>37</v>
      </c>
      <c r="C26" s="21">
        <v>4539000</v>
      </c>
      <c r="D26" s="21">
        <f>4539000-(D24-C24)</f>
        <v>4474575</v>
      </c>
      <c r="E26" s="21">
        <v>1233581</v>
      </c>
      <c r="F26" s="50">
        <f>+E26/D26</f>
        <v>0.27568674119888481</v>
      </c>
    </row>
    <row r="27" spans="1:6" ht="12.75" customHeight="1">
      <c r="A27" s="19"/>
      <c r="B27" s="25" t="s">
        <v>109</v>
      </c>
      <c r="C27" s="21"/>
      <c r="D27" s="21"/>
      <c r="E27" s="21"/>
      <c r="F27" s="19"/>
    </row>
    <row r="28" spans="1:6" ht="12.75" customHeight="1">
      <c r="A28" s="19"/>
      <c r="B28" s="25" t="s">
        <v>97</v>
      </c>
      <c r="C28" s="21"/>
      <c r="D28" s="21"/>
      <c r="E28" s="21"/>
      <c r="F28" s="19"/>
    </row>
    <row r="29" spans="1:6" ht="12.75" customHeight="1">
      <c r="A29" s="19"/>
      <c r="B29" s="25" t="s">
        <v>96</v>
      </c>
      <c r="C29" s="21"/>
      <c r="D29" s="21"/>
      <c r="E29" s="21"/>
      <c r="F29" s="19"/>
    </row>
    <row r="30" spans="1:6" ht="12.75" customHeight="1">
      <c r="A30" s="19"/>
      <c r="B30" s="25" t="s">
        <v>95</v>
      </c>
      <c r="C30" s="21"/>
      <c r="D30" s="21"/>
      <c r="E30" s="21"/>
      <c r="F30" s="19"/>
    </row>
    <row r="31" spans="1:6" s="83" customFormat="1" ht="12.75" customHeight="1">
      <c r="A31" s="73" t="s">
        <v>38</v>
      </c>
      <c r="B31" s="74" t="s">
        <v>39</v>
      </c>
      <c r="C31" s="76">
        <f>+C32+C36</f>
        <v>240000</v>
      </c>
      <c r="D31" s="76">
        <f>+D32+D36</f>
        <v>240000</v>
      </c>
      <c r="E31" s="76">
        <f>+E32+E36</f>
        <v>12537</v>
      </c>
      <c r="F31" s="77">
        <f>+E31/D31</f>
        <v>5.2237499999999999E-2</v>
      </c>
    </row>
    <row r="32" spans="1:6" ht="12.75" customHeight="1">
      <c r="A32" s="19" t="s">
        <v>40</v>
      </c>
      <c r="B32" s="25" t="s">
        <v>41</v>
      </c>
      <c r="C32" s="21">
        <v>130000</v>
      </c>
      <c r="D32" s="21">
        <v>130000</v>
      </c>
      <c r="E32" s="21">
        <v>0</v>
      </c>
      <c r="F32" s="50">
        <f>+E32/D32</f>
        <v>0</v>
      </c>
    </row>
    <row r="33" spans="1:6" ht="12.75" customHeight="1">
      <c r="A33" s="19"/>
      <c r="B33" s="25" t="s">
        <v>42</v>
      </c>
      <c r="C33" s="21"/>
      <c r="D33" s="21"/>
      <c r="E33" s="21"/>
      <c r="F33" s="19"/>
    </row>
    <row r="34" spans="1:6" ht="12.75" customHeight="1">
      <c r="A34" s="19"/>
      <c r="B34" s="25" t="s">
        <v>43</v>
      </c>
      <c r="C34" s="21"/>
      <c r="D34" s="21"/>
      <c r="E34" s="21"/>
      <c r="F34" s="19"/>
    </row>
    <row r="35" spans="1:6" ht="12.75" customHeight="1">
      <c r="A35" s="19"/>
      <c r="B35" s="25" t="s">
        <v>44</v>
      </c>
      <c r="C35" s="21"/>
      <c r="D35" s="21"/>
      <c r="E35" s="21"/>
      <c r="F35" s="19"/>
    </row>
    <row r="36" spans="1:6" ht="12.75" customHeight="1">
      <c r="A36" s="19" t="s">
        <v>45</v>
      </c>
      <c r="B36" s="25" t="s">
        <v>46</v>
      </c>
      <c r="C36" s="21">
        <v>110000</v>
      </c>
      <c r="D36" s="21">
        <v>110000</v>
      </c>
      <c r="E36" s="21">
        <v>12537</v>
      </c>
      <c r="F36" s="50">
        <f>+E36/D36</f>
        <v>0.11397272727272727</v>
      </c>
    </row>
    <row r="37" spans="1:6" ht="12.75" customHeight="1">
      <c r="A37" s="19"/>
      <c r="B37" s="25" t="s">
        <v>47</v>
      </c>
      <c r="C37" s="21"/>
      <c r="D37" s="21">
        <v>0</v>
      </c>
      <c r="E37" s="21"/>
      <c r="F37" s="19"/>
    </row>
    <row r="38" spans="1:6" s="83" customFormat="1" ht="12.75" customHeight="1">
      <c r="A38" s="73" t="s">
        <v>48</v>
      </c>
      <c r="B38" s="74" t="s">
        <v>49</v>
      </c>
      <c r="C38" s="76">
        <f>+C39+C43+C46+C48+C50+C52+C54</f>
        <v>2940000</v>
      </c>
      <c r="D38" s="76">
        <f>+D39+D43+D46+D48+D50+D52+D54</f>
        <v>2936345</v>
      </c>
      <c r="E38" s="76">
        <f>+E39+E43+E46+E48+E50+E52+E54</f>
        <v>1234215</v>
      </c>
      <c r="F38" s="77">
        <f>+E38/D38</f>
        <v>0.42032356552108147</v>
      </c>
    </row>
    <row r="39" spans="1:6" ht="12.75" customHeight="1">
      <c r="A39" s="19" t="s">
        <v>50</v>
      </c>
      <c r="B39" s="25" t="s">
        <v>51</v>
      </c>
      <c r="C39" s="21">
        <v>1840000</v>
      </c>
      <c r="D39" s="21">
        <v>1840000</v>
      </c>
      <c r="E39" s="21">
        <v>817064</v>
      </c>
      <c r="F39" s="50">
        <f>+E39/D39</f>
        <v>0.44405652173913046</v>
      </c>
    </row>
    <row r="40" spans="1:6" ht="12.75" customHeight="1">
      <c r="A40" s="19" t="s">
        <v>105</v>
      </c>
      <c r="B40" s="25" t="s">
        <v>99</v>
      </c>
      <c r="C40" s="21"/>
      <c r="D40" s="21"/>
      <c r="E40" s="21"/>
      <c r="F40" s="19"/>
    </row>
    <row r="41" spans="1:6" ht="12.75" customHeight="1">
      <c r="A41" s="19"/>
      <c r="B41" s="25" t="s">
        <v>100</v>
      </c>
      <c r="C41" s="21"/>
      <c r="D41" s="21"/>
      <c r="E41" s="21"/>
      <c r="F41" s="19"/>
    </row>
    <row r="42" spans="1:6" ht="12.75" customHeight="1">
      <c r="A42" s="19"/>
      <c r="B42" s="25" t="s">
        <v>101</v>
      </c>
      <c r="C42" s="21"/>
      <c r="D42" s="21"/>
      <c r="E42" s="21"/>
      <c r="F42" s="19"/>
    </row>
    <row r="43" spans="1:6" ht="12.75" customHeight="1">
      <c r="A43" s="19" t="s">
        <v>52</v>
      </c>
      <c r="B43" s="25" t="s">
        <v>53</v>
      </c>
      <c r="C43" s="21">
        <v>0</v>
      </c>
      <c r="D43" s="21">
        <v>0</v>
      </c>
      <c r="E43" s="21">
        <v>0</v>
      </c>
      <c r="F43" s="19"/>
    </row>
    <row r="44" spans="1:6" ht="12.75" customHeight="1">
      <c r="A44" s="19"/>
      <c r="B44" s="25" t="s">
        <v>91</v>
      </c>
      <c r="C44" s="21"/>
      <c r="D44" s="21"/>
      <c r="E44" s="21"/>
      <c r="F44" s="19"/>
    </row>
    <row r="45" spans="1:6" ht="12.75" customHeight="1">
      <c r="A45" s="19"/>
      <c r="B45" s="25" t="s">
        <v>54</v>
      </c>
      <c r="C45" s="21"/>
      <c r="D45" s="21"/>
      <c r="E45" s="21"/>
      <c r="F45" s="19"/>
    </row>
    <row r="46" spans="1:6" ht="12.75" customHeight="1">
      <c r="A46" s="19" t="s">
        <v>55</v>
      </c>
      <c r="B46" s="25" t="s">
        <v>56</v>
      </c>
      <c r="C46" s="21"/>
      <c r="D46" s="21"/>
      <c r="E46" s="21"/>
      <c r="F46" s="19"/>
    </row>
    <row r="47" spans="1:6" ht="12.75" customHeight="1">
      <c r="A47" s="19"/>
      <c r="B47" s="25" t="s">
        <v>57</v>
      </c>
      <c r="C47" s="21"/>
      <c r="D47" s="21"/>
      <c r="E47" s="21"/>
      <c r="F47" s="19"/>
    </row>
    <row r="48" spans="1:6" ht="12.75" customHeight="1">
      <c r="A48" s="19" t="s">
        <v>58</v>
      </c>
      <c r="B48" s="25" t="s">
        <v>92</v>
      </c>
      <c r="C48" s="21">
        <v>250000</v>
      </c>
      <c r="D48" s="21">
        <f>250000-D52-D57</f>
        <v>73345</v>
      </c>
      <c r="E48" s="21">
        <v>0</v>
      </c>
      <c r="F48" s="50">
        <f>+E48/D48</f>
        <v>0</v>
      </c>
    </row>
    <row r="49" spans="1:6" ht="12.75" customHeight="1">
      <c r="A49" s="19"/>
      <c r="B49" s="25" t="s">
        <v>59</v>
      </c>
      <c r="C49" s="21"/>
      <c r="D49" s="21"/>
      <c r="E49" s="21"/>
      <c r="F49" s="19"/>
    </row>
    <row r="50" spans="1:6" ht="12.75" customHeight="1">
      <c r="A50" s="19" t="s">
        <v>60</v>
      </c>
      <c r="B50" s="25" t="s">
        <v>61</v>
      </c>
      <c r="C50" s="21"/>
      <c r="D50" s="21"/>
      <c r="E50" s="21"/>
      <c r="F50" s="19"/>
    </row>
    <row r="51" spans="1:6" ht="23.25" customHeight="1">
      <c r="A51" s="25"/>
      <c r="B51" s="25" t="s">
        <v>62</v>
      </c>
      <c r="C51" s="21"/>
      <c r="D51" s="21"/>
      <c r="E51" s="21"/>
      <c r="F51" s="19"/>
    </row>
    <row r="52" spans="1:6" ht="12.75" customHeight="1">
      <c r="A52" s="19" t="s">
        <v>63</v>
      </c>
      <c r="B52" s="25" t="s">
        <v>64</v>
      </c>
      <c r="C52" s="21">
        <v>0</v>
      </c>
      <c r="D52" s="21">
        <v>173000</v>
      </c>
      <c r="E52" s="21">
        <v>173000</v>
      </c>
      <c r="F52" s="50">
        <f>+E52/D52</f>
        <v>1</v>
      </c>
    </row>
    <row r="53" spans="1:6" ht="61.5" customHeight="1">
      <c r="A53" s="19"/>
      <c r="B53" s="25" t="s">
        <v>104</v>
      </c>
      <c r="C53" s="21"/>
      <c r="D53" s="21"/>
      <c r="E53" s="21"/>
      <c r="F53" s="19"/>
    </row>
    <row r="54" spans="1:6" ht="12.75" customHeight="1">
      <c r="A54" s="19" t="s">
        <v>65</v>
      </c>
      <c r="B54" s="25" t="s">
        <v>66</v>
      </c>
      <c r="C54" s="21">
        <v>850000</v>
      </c>
      <c r="D54" s="21">
        <v>850000</v>
      </c>
      <c r="E54" s="21">
        <v>244151</v>
      </c>
      <c r="F54" s="50">
        <f>+E54/D54</f>
        <v>0.28723647058823532</v>
      </c>
    </row>
    <row r="55" spans="1:6" ht="54.75" customHeight="1">
      <c r="A55" s="19"/>
      <c r="B55" s="25" t="s">
        <v>67</v>
      </c>
      <c r="C55" s="21"/>
      <c r="D55" s="21"/>
      <c r="E55" s="21"/>
      <c r="F55" s="19"/>
    </row>
    <row r="56" spans="1:6" s="83" customFormat="1" ht="12.75" customHeight="1">
      <c r="A56" s="73" t="s">
        <v>68</v>
      </c>
      <c r="B56" s="74" t="s">
        <v>69</v>
      </c>
      <c r="C56" s="76">
        <f>+C57+C59</f>
        <v>0</v>
      </c>
      <c r="D56" s="76">
        <f>+D57+D59</f>
        <v>3655</v>
      </c>
      <c r="E56" s="76">
        <f>+E57+E59</f>
        <v>3665</v>
      </c>
      <c r="F56" s="77">
        <f>+E56/D56</f>
        <v>1.0027359781121752</v>
      </c>
    </row>
    <row r="57" spans="1:6" ht="12.75" customHeight="1">
      <c r="A57" s="19" t="s">
        <v>70</v>
      </c>
      <c r="B57" s="25" t="s">
        <v>71</v>
      </c>
      <c r="C57" s="21">
        <v>0</v>
      </c>
      <c r="D57" s="21">
        <v>3655</v>
      </c>
      <c r="E57" s="21">
        <v>3665</v>
      </c>
      <c r="F57" s="50">
        <f>+E57/D57</f>
        <v>1.0027359781121752</v>
      </c>
    </row>
    <row r="58" spans="1:6" ht="24" customHeight="1">
      <c r="A58" s="19"/>
      <c r="B58" s="25" t="s">
        <v>72</v>
      </c>
      <c r="C58" s="21"/>
      <c r="D58" s="21"/>
      <c r="E58" s="21"/>
      <c r="F58" s="19"/>
    </row>
    <row r="59" spans="1:6" ht="12.75" customHeight="1">
      <c r="A59" s="19" t="s">
        <v>73</v>
      </c>
      <c r="B59" s="25" t="s">
        <v>102</v>
      </c>
      <c r="C59" s="21"/>
      <c r="D59" s="21"/>
      <c r="E59" s="21"/>
      <c r="F59" s="19"/>
    </row>
    <row r="60" spans="1:6" ht="26.25" customHeight="1">
      <c r="A60" s="19"/>
      <c r="B60" s="25" t="s">
        <v>74</v>
      </c>
      <c r="C60" s="21"/>
      <c r="D60" s="21"/>
      <c r="E60" s="21"/>
      <c r="F60" s="19"/>
    </row>
    <row r="61" spans="1:6" s="83" customFormat="1" ht="12.75" customHeight="1">
      <c r="A61" s="73" t="s">
        <v>75</v>
      </c>
      <c r="B61" s="74" t="s">
        <v>76</v>
      </c>
      <c r="C61" s="76">
        <f>+C62</f>
        <v>2065000</v>
      </c>
      <c r="D61" s="76">
        <f>+D62+D64+D67+D68+D70</f>
        <v>2065000</v>
      </c>
      <c r="E61" s="76">
        <f>+E62+E64+E67+E68+E70</f>
        <v>756626</v>
      </c>
      <c r="F61" s="77">
        <f>+E61/D61</f>
        <v>0.36640484261501211</v>
      </c>
    </row>
    <row r="62" spans="1:6" ht="12.75" customHeight="1">
      <c r="A62" s="19" t="s">
        <v>77</v>
      </c>
      <c r="B62" s="25" t="s">
        <v>78</v>
      </c>
      <c r="C62" s="21">
        <v>2065000</v>
      </c>
      <c r="D62" s="21">
        <f>2065000-D64</f>
        <v>1847996</v>
      </c>
      <c r="E62" s="21">
        <v>539622</v>
      </c>
      <c r="F62" s="50">
        <f>+E62/D62</f>
        <v>0.29200387879627443</v>
      </c>
    </row>
    <row r="63" spans="1:6" ht="12.75" customHeight="1">
      <c r="A63" s="19"/>
      <c r="B63" s="25" t="s">
        <v>79</v>
      </c>
      <c r="C63" s="21"/>
      <c r="D63" s="21"/>
      <c r="E63" s="21"/>
      <c r="F63" s="19"/>
    </row>
    <row r="64" spans="1:6" ht="12.75" customHeight="1">
      <c r="A64" s="19" t="s">
        <v>80</v>
      </c>
      <c r="B64" s="25" t="s">
        <v>81</v>
      </c>
      <c r="C64" s="21">
        <v>0</v>
      </c>
      <c r="D64" s="21">
        <v>217004</v>
      </c>
      <c r="E64" s="21">
        <v>217004</v>
      </c>
      <c r="F64" s="50">
        <f>+E64/D64</f>
        <v>1</v>
      </c>
    </row>
    <row r="65" spans="1:6" ht="12.75" customHeight="1">
      <c r="A65" s="19"/>
      <c r="B65" s="25" t="s">
        <v>103</v>
      </c>
      <c r="C65" s="21"/>
      <c r="D65" s="21"/>
      <c r="E65" s="21"/>
      <c r="F65" s="19"/>
    </row>
    <row r="66" spans="1:6" ht="12.75" customHeight="1">
      <c r="A66" s="19" t="s">
        <v>82</v>
      </c>
      <c r="B66" s="25" t="s">
        <v>83</v>
      </c>
      <c r="C66" s="21"/>
      <c r="D66" s="21"/>
      <c r="E66" s="21"/>
      <c r="F66" s="19"/>
    </row>
    <row r="67" spans="1:6" ht="30.75" customHeight="1">
      <c r="A67" s="19"/>
      <c r="B67" s="25" t="s">
        <v>110</v>
      </c>
      <c r="C67" s="21"/>
      <c r="D67" s="21"/>
      <c r="E67" s="21"/>
      <c r="F67" s="19"/>
    </row>
    <row r="68" spans="1:6" ht="12.75" customHeight="1">
      <c r="A68" s="19" t="s">
        <v>85</v>
      </c>
      <c r="B68" s="25" t="s">
        <v>86</v>
      </c>
      <c r="C68" s="21"/>
      <c r="D68" s="21"/>
      <c r="E68" s="21"/>
      <c r="F68" s="19"/>
    </row>
    <row r="69" spans="1:6" ht="12.75" customHeight="1">
      <c r="A69" s="19"/>
      <c r="B69" s="25" t="s">
        <v>87</v>
      </c>
      <c r="C69" s="21"/>
      <c r="D69" s="21"/>
      <c r="E69" s="21"/>
      <c r="F69" s="19"/>
    </row>
    <row r="70" spans="1:6" ht="12.75" customHeight="1">
      <c r="A70" s="19" t="s">
        <v>88</v>
      </c>
      <c r="B70" s="25" t="s">
        <v>89</v>
      </c>
      <c r="C70" s="21"/>
      <c r="D70" s="21"/>
      <c r="E70" s="21"/>
      <c r="F70" s="19"/>
    </row>
    <row r="71" spans="1:6" ht="56.25" customHeight="1">
      <c r="A71" s="19"/>
      <c r="B71" s="25" t="s">
        <v>93</v>
      </c>
      <c r="C71" s="21"/>
      <c r="D71" s="21"/>
      <c r="E71" s="21"/>
      <c r="F71" s="19"/>
    </row>
    <row r="72" spans="1:6" ht="12.75" customHeight="1">
      <c r="A72" s="42"/>
      <c r="B72" s="28"/>
      <c r="C72" s="21"/>
      <c r="D72" s="21"/>
      <c r="E72" s="21"/>
      <c r="F72" s="59"/>
    </row>
    <row r="73" spans="1:6" ht="21" customHeight="1">
      <c r="A73" s="10"/>
      <c r="B73" s="7" t="s">
        <v>394</v>
      </c>
      <c r="C73" s="8">
        <f>C3+C19+C22</f>
        <v>41181441</v>
      </c>
      <c r="D73" s="8">
        <f>D3+D19+D22</f>
        <v>41181441</v>
      </c>
      <c r="E73" s="8">
        <f>E3+E19+E22</f>
        <v>22125026</v>
      </c>
      <c r="F73" s="51">
        <f>E73/D73</f>
        <v>0.53725720768246066</v>
      </c>
    </row>
    <row r="74" spans="1:6" ht="12.75" customHeight="1">
      <c r="D74" s="22"/>
      <c r="E74" s="22"/>
      <c r="F74" s="59"/>
    </row>
    <row r="75" spans="1:6" s="83" customFormat="1" ht="12.75" customHeight="1">
      <c r="A75" s="5" t="s">
        <v>297</v>
      </c>
      <c r="B75" s="4" t="s">
        <v>298</v>
      </c>
      <c r="C75" s="6">
        <f>SUM(C76:C78)</f>
        <v>5207837</v>
      </c>
      <c r="D75" s="6">
        <f>SUM(D76:D78)</f>
        <v>5207837</v>
      </c>
      <c r="E75" s="6">
        <f>SUM(E76:E78)</f>
        <v>2595177</v>
      </c>
      <c r="F75" s="51">
        <f>E75/D75</f>
        <v>0.49832147204299981</v>
      </c>
    </row>
    <row r="76" spans="1:6" ht="12.75" customHeight="1">
      <c r="A76" s="19" t="s">
        <v>309</v>
      </c>
      <c r="B76" s="25" t="s">
        <v>310</v>
      </c>
      <c r="C76" s="26">
        <v>4486199</v>
      </c>
      <c r="D76" s="26">
        <f>4486199-D78</f>
        <v>4483499</v>
      </c>
      <c r="E76" s="21">
        <v>2214160</v>
      </c>
      <c r="F76" s="61"/>
    </row>
    <row r="77" spans="1:6" ht="12.75" customHeight="1">
      <c r="A77" s="19" t="s">
        <v>312</v>
      </c>
      <c r="B77" s="25" t="s">
        <v>313</v>
      </c>
      <c r="C77" s="26">
        <v>721638</v>
      </c>
      <c r="D77" s="26">
        <v>721638</v>
      </c>
      <c r="E77" s="21">
        <v>378317</v>
      </c>
      <c r="F77" s="61"/>
    </row>
    <row r="78" spans="1:6" ht="12.75" customHeight="1">
      <c r="A78" s="19" t="s">
        <v>422</v>
      </c>
      <c r="B78" s="25" t="s">
        <v>323</v>
      </c>
      <c r="C78" s="26">
        <v>0</v>
      </c>
      <c r="D78" s="26">
        <f>2667+24+9</f>
        <v>2700</v>
      </c>
      <c r="E78" s="21">
        <v>2700</v>
      </c>
      <c r="F78" s="61"/>
    </row>
    <row r="79" spans="1:6" s="83" customFormat="1" ht="12.75" customHeight="1">
      <c r="A79" s="5" t="s">
        <v>349</v>
      </c>
      <c r="B79" s="4" t="s">
        <v>350</v>
      </c>
      <c r="C79" s="6">
        <f>+C80+C81</f>
        <v>35973604</v>
      </c>
      <c r="D79" s="6">
        <f>+D80+D81</f>
        <v>35973604</v>
      </c>
      <c r="E79" s="6">
        <f>+E80+E81</f>
        <v>18031500</v>
      </c>
      <c r="F79" s="51">
        <f>E79/D79</f>
        <v>0.50124252215596743</v>
      </c>
    </row>
    <row r="80" spans="1:6" ht="12.75" customHeight="1">
      <c r="A80" s="19" t="s">
        <v>375</v>
      </c>
      <c r="B80" s="25" t="s">
        <v>421</v>
      </c>
      <c r="C80" s="26">
        <v>35878713</v>
      </c>
      <c r="D80" s="21">
        <v>35878713</v>
      </c>
      <c r="E80" s="21">
        <v>18031500</v>
      </c>
      <c r="F80" s="61"/>
    </row>
    <row r="81" spans="1:7" ht="12.75" customHeight="1">
      <c r="A81" s="19" t="s">
        <v>363</v>
      </c>
      <c r="B81" s="25" t="s">
        <v>364</v>
      </c>
      <c r="C81" s="26">
        <v>94891</v>
      </c>
      <c r="D81" s="21">
        <f>+C81</f>
        <v>94891</v>
      </c>
      <c r="E81" s="21">
        <v>0</v>
      </c>
      <c r="F81" s="59"/>
    </row>
    <row r="82" spans="1:7" ht="20.25" customHeight="1">
      <c r="A82" s="7"/>
      <c r="B82" s="7" t="s">
        <v>393</v>
      </c>
      <c r="C82" s="8">
        <f>+C75+C79</f>
        <v>41181441</v>
      </c>
      <c r="D82" s="8">
        <f>+D75+D79</f>
        <v>41181441</v>
      </c>
      <c r="E82" s="8">
        <f>+E75+E79</f>
        <v>20626677</v>
      </c>
      <c r="F82" s="51">
        <f>E82/D82</f>
        <v>0.50087312389092942</v>
      </c>
    </row>
    <row r="83" spans="1:7" ht="12.75" customHeight="1">
      <c r="F83" s="63"/>
    </row>
    <row r="85" spans="1:7" ht="12.75" customHeight="1">
      <c r="D85" s="24"/>
      <c r="G85" s="3"/>
    </row>
    <row r="86" spans="1:7" ht="12.75" customHeight="1">
      <c r="D86" s="24"/>
    </row>
    <row r="88" spans="1:7" ht="12.75" customHeight="1">
      <c r="D88" s="24">
        <f>C81-D81</f>
        <v>0</v>
      </c>
    </row>
  </sheetData>
  <mergeCells count="1">
    <mergeCell ref="A1:F1"/>
  </mergeCells>
  <phoneticPr fontId="2" type="noConversion"/>
  <pageMargins left="0.75" right="0.75" top="1" bottom="1" header="0.5" footer="0.5"/>
  <pageSetup paperSize="9" scale="65" orientation="portrait" r:id="rId1"/>
  <headerFooter alignWithMargins="0"/>
  <rowBreaks count="1" manualBreakCount="1">
    <brk id="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topLeftCell="A61" zoomScaleNormal="100" workbookViewId="0">
      <selection activeCell="E3" sqref="E3"/>
    </sheetView>
  </sheetViews>
  <sheetFormatPr defaultRowHeight="12.75"/>
  <cols>
    <col min="1" max="1" width="8.7109375" style="36" customWidth="1"/>
    <col min="2" max="2" width="55.85546875" style="18" customWidth="1"/>
    <col min="3" max="5" width="15.28515625" style="18" customWidth="1"/>
    <col min="6" max="6" width="11" style="18" bestFit="1" customWidth="1"/>
    <col min="7" max="7" width="15.7109375" customWidth="1"/>
  </cols>
  <sheetData>
    <row r="1" spans="1:6">
      <c r="A1" s="130" t="s">
        <v>430</v>
      </c>
      <c r="B1" s="131"/>
      <c r="C1" s="131"/>
      <c r="D1" s="131"/>
      <c r="E1" s="131"/>
      <c r="F1" s="131"/>
    </row>
    <row r="2" spans="1:6" ht="25.5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6">
      <c r="A3" s="7" t="s">
        <v>0</v>
      </c>
      <c r="B3" s="7" t="s">
        <v>3</v>
      </c>
      <c r="C3" s="14">
        <f>SUM(C4:C17)</f>
        <v>75400000</v>
      </c>
      <c r="D3" s="14">
        <f>SUM(D4:D17)</f>
        <v>75400000</v>
      </c>
      <c r="E3" s="14">
        <f>SUM(E4:E17)</f>
        <v>38110691</v>
      </c>
      <c r="F3" s="51">
        <f>E3/D3</f>
        <v>0.50544683023872683</v>
      </c>
    </row>
    <row r="4" spans="1:6">
      <c r="A4" s="25" t="s">
        <v>1</v>
      </c>
      <c r="B4" s="25"/>
      <c r="C4" s="58"/>
      <c r="D4" s="21"/>
      <c r="E4" s="21"/>
      <c r="F4" s="19"/>
    </row>
    <row r="5" spans="1:6">
      <c r="A5" s="25" t="s">
        <v>2</v>
      </c>
      <c r="B5" s="25" t="s">
        <v>111</v>
      </c>
      <c r="C5" s="58">
        <v>50505000</v>
      </c>
      <c r="D5" s="21">
        <v>50505000</v>
      </c>
      <c r="E5" s="21">
        <v>32398957</v>
      </c>
      <c r="F5" s="50">
        <f>+E5/D5</f>
        <v>0.64149999009999015</v>
      </c>
    </row>
    <row r="6" spans="1:6">
      <c r="A6" s="25" t="s">
        <v>13</v>
      </c>
      <c r="B6" s="25" t="s">
        <v>4</v>
      </c>
      <c r="C6" s="58"/>
      <c r="D6" s="21"/>
      <c r="E6" s="21"/>
      <c r="F6" s="19"/>
    </row>
    <row r="7" spans="1:6">
      <c r="A7" s="25" t="s">
        <v>14</v>
      </c>
      <c r="B7" s="25" t="s">
        <v>5</v>
      </c>
      <c r="C7" s="58">
        <v>600000</v>
      </c>
      <c r="D7" s="21">
        <v>600000</v>
      </c>
      <c r="E7" s="21">
        <v>0</v>
      </c>
      <c r="F7" s="50">
        <f>+E7/D7</f>
        <v>0</v>
      </c>
    </row>
    <row r="8" spans="1:6">
      <c r="A8" s="25" t="s">
        <v>12</v>
      </c>
      <c r="B8" s="25" t="s">
        <v>6</v>
      </c>
      <c r="C8" s="58"/>
      <c r="D8" s="21"/>
      <c r="E8" s="21"/>
      <c r="F8" s="19"/>
    </row>
    <row r="9" spans="1:6">
      <c r="A9" s="25" t="s">
        <v>15</v>
      </c>
      <c r="B9" s="25" t="s">
        <v>7</v>
      </c>
      <c r="C9" s="58">
        <v>5000000</v>
      </c>
      <c r="D9" s="21">
        <v>5000000</v>
      </c>
      <c r="E9" s="21">
        <v>2272839</v>
      </c>
      <c r="F9" s="50">
        <f>+E9/D9</f>
        <v>0.45456780000000002</v>
      </c>
    </row>
    <row r="10" spans="1:6">
      <c r="A10" s="25" t="s">
        <v>16</v>
      </c>
      <c r="B10" s="25" t="s">
        <v>8</v>
      </c>
      <c r="C10" s="58"/>
      <c r="D10" s="21"/>
      <c r="E10" s="21"/>
      <c r="F10" s="19"/>
    </row>
    <row r="11" spans="1:6">
      <c r="A11" s="25" t="s">
        <v>17</v>
      </c>
      <c r="B11" s="25" t="s">
        <v>9</v>
      </c>
      <c r="C11" s="58">
        <v>800000</v>
      </c>
      <c r="D11" s="21">
        <v>800000</v>
      </c>
      <c r="E11" s="21">
        <v>231242</v>
      </c>
      <c r="F11" s="50">
        <f>+E11/D11</f>
        <v>0.28905249999999999</v>
      </c>
    </row>
    <row r="12" spans="1:6">
      <c r="A12" s="25" t="s">
        <v>18</v>
      </c>
      <c r="B12" s="25" t="s">
        <v>10</v>
      </c>
      <c r="C12" s="58">
        <v>4000000</v>
      </c>
      <c r="D12" s="21">
        <f>4000000-D13</f>
        <v>3169618</v>
      </c>
      <c r="E12" s="21">
        <v>1183639</v>
      </c>
      <c r="F12" s="50">
        <f>+E12/D12</f>
        <v>0.37343269756797193</v>
      </c>
    </row>
    <row r="13" spans="1:6">
      <c r="A13" s="25" t="s">
        <v>19</v>
      </c>
      <c r="B13" s="25" t="s">
        <v>11</v>
      </c>
      <c r="C13" s="58">
        <v>0</v>
      </c>
      <c r="D13" s="21">
        <v>830382</v>
      </c>
      <c r="E13" s="21">
        <v>250914</v>
      </c>
      <c r="F13" s="50">
        <f>+E13/D13</f>
        <v>0.30216695448600767</v>
      </c>
    </row>
    <row r="14" spans="1:6">
      <c r="A14" s="25" t="s">
        <v>20</v>
      </c>
      <c r="B14" s="25"/>
      <c r="C14" s="58"/>
      <c r="D14" s="21"/>
      <c r="E14" s="21"/>
      <c r="F14" s="19"/>
    </row>
    <row r="15" spans="1:6" ht="25.5">
      <c r="A15" s="25" t="s">
        <v>21</v>
      </c>
      <c r="B15" s="25" t="s">
        <v>112</v>
      </c>
      <c r="C15" s="58">
        <v>13295000</v>
      </c>
      <c r="D15" s="21">
        <v>13295000</v>
      </c>
      <c r="E15" s="21">
        <v>1523100</v>
      </c>
      <c r="F15" s="50">
        <f>+E15/D15</f>
        <v>0.11456186536291839</v>
      </c>
    </row>
    <row r="16" spans="1:6">
      <c r="A16" s="25" t="s">
        <v>23</v>
      </c>
      <c r="B16" s="25" t="s">
        <v>24</v>
      </c>
      <c r="C16" s="58"/>
      <c r="D16" s="21"/>
      <c r="E16" s="21"/>
      <c r="F16" s="19"/>
    </row>
    <row r="17" spans="1:6">
      <c r="A17" s="25" t="s">
        <v>25</v>
      </c>
      <c r="B17" s="25" t="s">
        <v>26</v>
      </c>
      <c r="C17" s="58">
        <v>1200000</v>
      </c>
      <c r="D17" s="21">
        <v>1200000</v>
      </c>
      <c r="E17" s="21">
        <v>250000</v>
      </c>
      <c r="F17" s="50">
        <f>+E17/D17</f>
        <v>0.20833333333333334</v>
      </c>
    </row>
    <row r="18" spans="1:6">
      <c r="A18" s="15"/>
      <c r="B18" s="16"/>
      <c r="C18" s="17"/>
      <c r="D18" s="21"/>
      <c r="E18" s="21"/>
      <c r="F18" s="59"/>
    </row>
    <row r="19" spans="1:6">
      <c r="A19" s="7" t="s">
        <v>27</v>
      </c>
      <c r="B19" s="7" t="s">
        <v>28</v>
      </c>
      <c r="C19" s="14">
        <f>SUM(C20)</f>
        <v>20010000</v>
      </c>
      <c r="D19" s="14">
        <f>SUM(D20)</f>
        <v>20010000</v>
      </c>
      <c r="E19" s="14">
        <f>SUM(E20)</f>
        <v>10223530</v>
      </c>
      <c r="F19" s="51">
        <f>E19/D19</f>
        <v>0.51092103948025991</v>
      </c>
    </row>
    <row r="20" spans="1:6">
      <c r="A20" s="25"/>
      <c r="B20" s="25" t="s">
        <v>29</v>
      </c>
      <c r="C20" s="58">
        <v>20010000</v>
      </c>
      <c r="D20" s="21">
        <v>20010000</v>
      </c>
      <c r="E20" s="21">
        <v>10223530</v>
      </c>
      <c r="F20" s="50">
        <f>+E20/D20</f>
        <v>0.51092103948025991</v>
      </c>
    </row>
    <row r="21" spans="1:6">
      <c r="A21" s="25"/>
      <c r="B21" s="19"/>
      <c r="C21" s="58"/>
      <c r="D21" s="21"/>
      <c r="E21" s="21"/>
      <c r="F21" s="59"/>
    </row>
    <row r="22" spans="1:6">
      <c r="A22" s="7" t="s">
        <v>30</v>
      </c>
      <c r="B22" s="7" t="s">
        <v>31</v>
      </c>
      <c r="C22" s="14">
        <f>SUM(C23:C71)</f>
        <v>17507339</v>
      </c>
      <c r="D22" s="14">
        <f>SUM(D23:D71)</f>
        <v>16846788</v>
      </c>
      <c r="E22" s="14">
        <f>SUM(E23:E71)</f>
        <v>5618783</v>
      </c>
      <c r="F22" s="51">
        <f>E22/D22</f>
        <v>0.33352250886044271</v>
      </c>
    </row>
    <row r="23" spans="1:6">
      <c r="A23" s="25" t="s">
        <v>32</v>
      </c>
      <c r="B23" s="25" t="s">
        <v>33</v>
      </c>
      <c r="C23" s="58"/>
      <c r="D23" s="21"/>
      <c r="E23" s="21"/>
      <c r="F23" s="59"/>
    </row>
    <row r="24" spans="1:6">
      <c r="A24" s="25" t="s">
        <v>34</v>
      </c>
      <c r="B24" s="25" t="s">
        <v>36</v>
      </c>
      <c r="C24" s="58">
        <v>800000</v>
      </c>
      <c r="D24" s="21">
        <v>800000</v>
      </c>
      <c r="E24" s="21">
        <v>171455</v>
      </c>
      <c r="F24" s="50">
        <f>+E24/D24</f>
        <v>0.21431875</v>
      </c>
    </row>
    <row r="25" spans="1:6">
      <c r="A25" s="25"/>
      <c r="B25" s="25" t="s">
        <v>90</v>
      </c>
      <c r="C25" s="58"/>
      <c r="D25" s="21"/>
      <c r="E25" s="21"/>
      <c r="F25" s="19"/>
    </row>
    <row r="26" spans="1:6">
      <c r="A26" s="25" t="s">
        <v>35</v>
      </c>
      <c r="B26" s="25" t="s">
        <v>37</v>
      </c>
      <c r="C26" s="58">
        <v>2600000</v>
      </c>
      <c r="D26" s="21">
        <v>2600000</v>
      </c>
      <c r="E26" s="21">
        <v>1040287</v>
      </c>
      <c r="F26" s="50">
        <f>+E26/D26</f>
        <v>0.40011038461538462</v>
      </c>
    </row>
    <row r="27" spans="1:6">
      <c r="A27" s="25"/>
      <c r="B27" s="25" t="s">
        <v>109</v>
      </c>
      <c r="C27" s="58"/>
      <c r="D27" s="21"/>
      <c r="E27" s="21"/>
      <c r="F27" s="19"/>
    </row>
    <row r="28" spans="1:6">
      <c r="A28" s="25"/>
      <c r="B28" s="25" t="s">
        <v>97</v>
      </c>
      <c r="C28" s="58"/>
      <c r="D28" s="21"/>
      <c r="E28" s="21"/>
      <c r="F28" s="19"/>
    </row>
    <row r="29" spans="1:6">
      <c r="A29" s="25"/>
      <c r="B29" s="25" t="s">
        <v>96</v>
      </c>
      <c r="C29" s="58"/>
      <c r="D29" s="21"/>
      <c r="E29" s="21"/>
      <c r="F29" s="19"/>
    </row>
    <row r="30" spans="1:6">
      <c r="A30" s="25"/>
      <c r="B30" s="25" t="s">
        <v>95</v>
      </c>
      <c r="C30" s="58"/>
      <c r="D30" s="21"/>
      <c r="E30" s="21"/>
      <c r="F30" s="19"/>
    </row>
    <row r="31" spans="1:6">
      <c r="A31" s="25" t="s">
        <v>38</v>
      </c>
      <c r="B31" s="25" t="s">
        <v>39</v>
      </c>
      <c r="C31" s="58"/>
      <c r="D31" s="21"/>
      <c r="E31" s="21"/>
      <c r="F31" s="19"/>
    </row>
    <row r="32" spans="1:6">
      <c r="A32" s="25" t="s">
        <v>40</v>
      </c>
      <c r="B32" s="25" t="s">
        <v>41</v>
      </c>
      <c r="C32" s="58">
        <v>600000</v>
      </c>
      <c r="D32" s="21">
        <v>600000</v>
      </c>
      <c r="E32" s="21">
        <v>765670</v>
      </c>
      <c r="F32" s="50">
        <f>+E32/D32</f>
        <v>1.2761166666666666</v>
      </c>
    </row>
    <row r="33" spans="1:6">
      <c r="A33" s="25"/>
      <c r="B33" s="25" t="s">
        <v>42</v>
      </c>
      <c r="C33" s="58"/>
      <c r="D33" s="21"/>
      <c r="E33" s="21"/>
      <c r="F33" s="19"/>
    </row>
    <row r="34" spans="1:6">
      <c r="A34" s="25"/>
      <c r="B34" s="25" t="s">
        <v>43</v>
      </c>
      <c r="C34" s="58"/>
      <c r="D34" s="21"/>
      <c r="E34" s="21"/>
      <c r="F34" s="19"/>
    </row>
    <row r="35" spans="1:6">
      <c r="A35" s="25"/>
      <c r="B35" s="25" t="s">
        <v>44</v>
      </c>
      <c r="C35" s="58"/>
      <c r="D35" s="21"/>
      <c r="E35" s="21"/>
      <c r="F35" s="19"/>
    </row>
    <row r="36" spans="1:6">
      <c r="A36" s="25" t="s">
        <v>45</v>
      </c>
      <c r="B36" s="25" t="s">
        <v>46</v>
      </c>
      <c r="C36" s="58">
        <v>300000</v>
      </c>
      <c r="D36" s="21">
        <v>300000</v>
      </c>
      <c r="E36" s="21">
        <v>42085</v>
      </c>
      <c r="F36" s="50">
        <f>+E36/D36</f>
        <v>0.14028333333333334</v>
      </c>
    </row>
    <row r="37" spans="1:6">
      <c r="A37" s="25"/>
      <c r="B37" s="25" t="s">
        <v>47</v>
      </c>
      <c r="C37" s="58"/>
      <c r="D37" s="21"/>
      <c r="E37" s="21"/>
      <c r="F37" s="19"/>
    </row>
    <row r="38" spans="1:6">
      <c r="A38" s="25" t="s">
        <v>48</v>
      </c>
      <c r="B38" s="25" t="s">
        <v>49</v>
      </c>
      <c r="C38" s="58"/>
      <c r="D38" s="21"/>
      <c r="E38" s="21"/>
      <c r="F38" s="19"/>
    </row>
    <row r="39" spans="1:6">
      <c r="A39" s="25" t="s">
        <v>50</v>
      </c>
      <c r="B39" s="25" t="s">
        <v>51</v>
      </c>
      <c r="C39" s="58">
        <v>850000</v>
      </c>
      <c r="D39" s="21">
        <v>850000</v>
      </c>
      <c r="E39" s="21">
        <v>795936</v>
      </c>
      <c r="F39" s="50">
        <f>+E39/D39</f>
        <v>0.9363952941176471</v>
      </c>
    </row>
    <row r="40" spans="1:6">
      <c r="A40" s="25" t="s">
        <v>105</v>
      </c>
      <c r="B40" s="25" t="s">
        <v>99</v>
      </c>
      <c r="C40" s="58"/>
      <c r="D40" s="21"/>
      <c r="E40" s="21"/>
      <c r="F40" s="19"/>
    </row>
    <row r="41" spans="1:6">
      <c r="A41" s="25"/>
      <c r="B41" s="25" t="s">
        <v>100</v>
      </c>
      <c r="C41" s="58"/>
      <c r="D41" s="21"/>
      <c r="E41" s="21"/>
      <c r="F41" s="19"/>
    </row>
    <row r="42" spans="1:6">
      <c r="A42" s="25"/>
      <c r="B42" s="25" t="s">
        <v>101</v>
      </c>
      <c r="C42" s="58"/>
      <c r="D42" s="21"/>
      <c r="E42" s="21"/>
      <c r="F42" s="19"/>
    </row>
    <row r="43" spans="1:6">
      <c r="A43" s="25" t="s">
        <v>52</v>
      </c>
      <c r="B43" s="25" t="s">
        <v>53</v>
      </c>
      <c r="C43" s="58">
        <v>80000</v>
      </c>
      <c r="D43" s="21">
        <v>80000</v>
      </c>
      <c r="E43" s="21">
        <v>0</v>
      </c>
      <c r="F43" s="50">
        <f>+E43/D43</f>
        <v>0</v>
      </c>
    </row>
    <row r="44" spans="1:6">
      <c r="A44" s="25"/>
      <c r="B44" s="25" t="s">
        <v>91</v>
      </c>
      <c r="C44" s="58"/>
      <c r="D44" s="21"/>
      <c r="E44" s="21"/>
      <c r="F44" s="19"/>
    </row>
    <row r="45" spans="1:6">
      <c r="A45" s="25"/>
      <c r="B45" s="25" t="s">
        <v>54</v>
      </c>
      <c r="C45" s="58"/>
      <c r="D45" s="21"/>
      <c r="E45" s="21"/>
      <c r="F45" s="19"/>
    </row>
    <row r="46" spans="1:6">
      <c r="A46" s="25" t="s">
        <v>55</v>
      </c>
      <c r="B46" s="25" t="s">
        <v>56</v>
      </c>
      <c r="C46" s="58"/>
      <c r="D46" s="21"/>
      <c r="E46" s="21"/>
      <c r="F46" s="19"/>
    </row>
    <row r="47" spans="1:6">
      <c r="A47" s="25"/>
      <c r="B47" s="25" t="s">
        <v>57</v>
      </c>
      <c r="C47" s="58"/>
      <c r="D47" s="21"/>
      <c r="E47" s="21"/>
      <c r="F47" s="19"/>
    </row>
    <row r="48" spans="1:6">
      <c r="A48" s="25" t="s">
        <v>58</v>
      </c>
      <c r="B48" s="25" t="s">
        <v>92</v>
      </c>
      <c r="C48" s="58">
        <v>100000</v>
      </c>
      <c r="D48" s="21">
        <v>100000</v>
      </c>
      <c r="E48" s="21">
        <v>32354</v>
      </c>
      <c r="F48" s="50">
        <f>+E48/D48</f>
        <v>0.32353999999999999</v>
      </c>
    </row>
    <row r="49" spans="1:7">
      <c r="A49" s="25"/>
      <c r="B49" s="25" t="s">
        <v>59</v>
      </c>
      <c r="C49" s="58"/>
      <c r="D49" s="21"/>
      <c r="E49" s="21"/>
      <c r="F49" s="19"/>
    </row>
    <row r="50" spans="1:7">
      <c r="A50" s="25" t="s">
        <v>60</v>
      </c>
      <c r="B50" s="25" t="s">
        <v>61</v>
      </c>
      <c r="C50" s="58"/>
      <c r="D50" s="21"/>
      <c r="E50" s="21"/>
      <c r="F50" s="19"/>
    </row>
    <row r="51" spans="1:7" ht="25.5">
      <c r="A51" s="25"/>
      <c r="B51" s="25" t="s">
        <v>62</v>
      </c>
      <c r="C51" s="58"/>
      <c r="D51" s="21"/>
      <c r="E51" s="21"/>
      <c r="F51" s="19"/>
    </row>
    <row r="52" spans="1:7">
      <c r="A52" s="25" t="s">
        <v>63</v>
      </c>
      <c r="B52" s="25" t="s">
        <v>64</v>
      </c>
      <c r="C52" s="58">
        <v>6177339</v>
      </c>
      <c r="D52" s="21">
        <v>6177339</v>
      </c>
      <c r="E52" s="21">
        <v>15700</v>
      </c>
      <c r="F52" s="50">
        <f>+E52/D52</f>
        <v>2.5415474203374627E-3</v>
      </c>
    </row>
    <row r="53" spans="1:7" ht="76.5">
      <c r="A53" s="25"/>
      <c r="B53" s="25" t="s">
        <v>104</v>
      </c>
      <c r="C53" s="58"/>
      <c r="D53" s="21"/>
      <c r="E53" s="21"/>
      <c r="F53" s="19"/>
    </row>
    <row r="54" spans="1:7">
      <c r="A54" s="25" t="s">
        <v>65</v>
      </c>
      <c r="B54" s="25" t="s">
        <v>66</v>
      </c>
      <c r="C54" s="58">
        <v>2500000</v>
      </c>
      <c r="D54" s="21">
        <v>2500000</v>
      </c>
      <c r="E54" s="21">
        <v>712933</v>
      </c>
      <c r="F54" s="50">
        <f>+E54/D54</f>
        <v>0.28517320000000002</v>
      </c>
    </row>
    <row r="55" spans="1:7" ht="38.25">
      <c r="A55" s="25"/>
      <c r="B55" s="25" t="s">
        <v>67</v>
      </c>
      <c r="C55" s="58"/>
      <c r="D55" s="21"/>
      <c r="E55" s="21"/>
      <c r="F55" s="19"/>
    </row>
    <row r="56" spans="1:7">
      <c r="A56" s="25" t="s">
        <v>68</v>
      </c>
      <c r="B56" s="25" t="s">
        <v>69</v>
      </c>
      <c r="C56" s="58"/>
      <c r="D56" s="21"/>
      <c r="E56" s="21"/>
      <c r="F56" s="19"/>
    </row>
    <row r="57" spans="1:7">
      <c r="A57" s="25" t="s">
        <v>70</v>
      </c>
      <c r="B57" s="25" t="s">
        <v>71</v>
      </c>
      <c r="C57" s="58">
        <v>700000</v>
      </c>
      <c r="D57" s="21">
        <v>700000</v>
      </c>
      <c r="E57" s="21">
        <v>567462</v>
      </c>
      <c r="F57" s="50">
        <f>+E57/D57</f>
        <v>0.81066000000000005</v>
      </c>
    </row>
    <row r="58" spans="1:7" ht="38.25">
      <c r="A58" s="25"/>
      <c r="B58" s="25" t="s">
        <v>72</v>
      </c>
      <c r="C58" s="58"/>
      <c r="D58" s="21"/>
      <c r="E58" s="21"/>
      <c r="F58" s="19"/>
      <c r="G58" s="12"/>
    </row>
    <row r="59" spans="1:7">
      <c r="A59" s="25" t="s">
        <v>73</v>
      </c>
      <c r="B59" s="25" t="s">
        <v>102</v>
      </c>
      <c r="C59" s="58">
        <v>0</v>
      </c>
      <c r="D59" s="21">
        <v>70929</v>
      </c>
      <c r="E59" s="21">
        <v>70929</v>
      </c>
      <c r="F59" s="50">
        <f>+E59/D59</f>
        <v>1</v>
      </c>
      <c r="G59" s="12"/>
    </row>
    <row r="60" spans="1:7" ht="38.25">
      <c r="A60" s="25"/>
      <c r="B60" s="25" t="s">
        <v>74</v>
      </c>
      <c r="C60" s="58"/>
      <c r="D60" s="21"/>
      <c r="E60" s="21"/>
      <c r="F60" s="19"/>
      <c r="G60" s="12"/>
    </row>
    <row r="61" spans="1:7">
      <c r="A61" s="25" t="s">
        <v>75</v>
      </c>
      <c r="B61" s="25" t="s">
        <v>76</v>
      </c>
      <c r="C61" s="58"/>
      <c r="D61" s="21"/>
      <c r="E61" s="21"/>
      <c r="F61" s="19"/>
      <c r="G61" s="12"/>
    </row>
    <row r="62" spans="1:7">
      <c r="A62" s="25" t="s">
        <v>77</v>
      </c>
      <c r="B62" s="25" t="s">
        <v>78</v>
      </c>
      <c r="C62" s="58">
        <v>2600000</v>
      </c>
      <c r="D62" s="21">
        <f>+C62-(D70-C70)-D59-D72</f>
        <v>1589893</v>
      </c>
      <c r="E62" s="21">
        <v>925345</v>
      </c>
      <c r="F62" s="50">
        <f>+E62/D62</f>
        <v>0.58201715461354941</v>
      </c>
      <c r="G62" s="12"/>
    </row>
    <row r="63" spans="1:7">
      <c r="A63" s="25"/>
      <c r="B63" s="25" t="s">
        <v>79</v>
      </c>
      <c r="C63" s="58"/>
      <c r="D63" s="21"/>
      <c r="E63" s="21"/>
      <c r="F63" s="19"/>
      <c r="G63" s="12"/>
    </row>
    <row r="64" spans="1:7">
      <c r="A64" s="25" t="s">
        <v>80</v>
      </c>
      <c r="B64" s="25" t="s">
        <v>81</v>
      </c>
      <c r="C64" s="58"/>
      <c r="D64" s="21"/>
      <c r="E64" s="21"/>
      <c r="F64" s="19"/>
      <c r="G64" s="12"/>
    </row>
    <row r="65" spans="1:7" ht="25.5">
      <c r="A65" s="25"/>
      <c r="B65" s="25" t="s">
        <v>103</v>
      </c>
      <c r="C65" s="58"/>
      <c r="D65" s="21"/>
      <c r="E65" s="21"/>
      <c r="F65" s="19"/>
      <c r="G65" s="12"/>
    </row>
    <row r="66" spans="1:7">
      <c r="A66" s="25" t="s">
        <v>82</v>
      </c>
      <c r="B66" s="25" t="s">
        <v>83</v>
      </c>
      <c r="C66" s="58"/>
      <c r="D66" s="21"/>
      <c r="E66" s="21"/>
      <c r="F66" s="19"/>
      <c r="G66" s="12"/>
    </row>
    <row r="67" spans="1:7" ht="25.5">
      <c r="A67" s="25"/>
      <c r="B67" s="25" t="s">
        <v>110</v>
      </c>
      <c r="C67" s="58"/>
      <c r="D67" s="21"/>
      <c r="E67" s="21"/>
      <c r="F67" s="19"/>
      <c r="G67" s="12"/>
    </row>
    <row r="68" spans="1:7">
      <c r="A68" s="25" t="s">
        <v>85</v>
      </c>
      <c r="B68" s="25" t="s">
        <v>86</v>
      </c>
      <c r="C68" s="58"/>
      <c r="D68" s="21"/>
      <c r="E68" s="21"/>
      <c r="F68" s="19"/>
      <c r="G68" s="12"/>
    </row>
    <row r="69" spans="1:7">
      <c r="A69" s="25"/>
      <c r="B69" s="25" t="s">
        <v>87</v>
      </c>
      <c r="C69" s="58"/>
      <c r="D69" s="21"/>
      <c r="E69" s="21"/>
      <c r="F69" s="19"/>
      <c r="G69" s="12"/>
    </row>
    <row r="70" spans="1:7">
      <c r="A70" s="25" t="s">
        <v>88</v>
      </c>
      <c r="B70" s="25" t="s">
        <v>89</v>
      </c>
      <c r="C70" s="58">
        <v>200000</v>
      </c>
      <c r="D70" s="21">
        <v>478627</v>
      </c>
      <c r="E70" s="21">
        <v>478627</v>
      </c>
      <c r="F70" s="50">
        <f>+E70/D70</f>
        <v>1</v>
      </c>
      <c r="G70" s="12"/>
    </row>
    <row r="71" spans="1:7" ht="63.75">
      <c r="A71" s="25"/>
      <c r="B71" s="25" t="s">
        <v>93</v>
      </c>
      <c r="C71" s="58"/>
      <c r="D71" s="21"/>
      <c r="E71" s="21"/>
      <c r="F71" s="19"/>
      <c r="G71" s="12"/>
    </row>
    <row r="72" spans="1:7">
      <c r="A72" s="120" t="s">
        <v>173</v>
      </c>
      <c r="B72" s="120" t="s">
        <v>426</v>
      </c>
      <c r="C72" s="123">
        <v>0</v>
      </c>
      <c r="D72" s="121">
        <v>660551</v>
      </c>
      <c r="E72" s="121">
        <v>660551</v>
      </c>
      <c r="F72" s="122">
        <f>+E72/D72</f>
        <v>1</v>
      </c>
      <c r="G72" s="12"/>
    </row>
    <row r="73" spans="1:7">
      <c r="A73" s="7"/>
      <c r="B73" s="7" t="s">
        <v>394</v>
      </c>
      <c r="C73" s="8">
        <f>C3+C19+C22</f>
        <v>112917339</v>
      </c>
      <c r="D73" s="8">
        <f>D3+D19+D22+D72</f>
        <v>112917339</v>
      </c>
      <c r="E73" s="8">
        <f>+E3+E19+E22+E72</f>
        <v>54613555</v>
      </c>
      <c r="F73" s="51">
        <f>E73/D73</f>
        <v>0.48365959987774776</v>
      </c>
      <c r="G73" s="12"/>
    </row>
    <row r="74" spans="1:7" ht="12.6" customHeight="1">
      <c r="C74" s="29"/>
      <c r="D74" s="31"/>
      <c r="E74" s="31"/>
      <c r="F74" s="63"/>
      <c r="G74" s="12"/>
    </row>
    <row r="75" spans="1:7" s="83" customFormat="1">
      <c r="A75" s="108" t="s">
        <v>247</v>
      </c>
      <c r="B75" s="103" t="s">
        <v>248</v>
      </c>
      <c r="C75" s="109"/>
      <c r="D75" s="110">
        <v>173629</v>
      </c>
      <c r="E75" s="110">
        <v>173629</v>
      </c>
      <c r="F75" s="111">
        <f>+E75/D75</f>
        <v>1</v>
      </c>
      <c r="G75" s="94"/>
    </row>
    <row r="76" spans="1:7" s="107" customFormat="1">
      <c r="A76" s="91" t="s">
        <v>251</v>
      </c>
      <c r="B76" s="91" t="s">
        <v>428</v>
      </c>
      <c r="C76" s="92">
        <f>SUM(C77)</f>
        <v>0</v>
      </c>
      <c r="D76" s="104">
        <f>+D75</f>
        <v>173629</v>
      </c>
      <c r="E76" s="104">
        <f>+E75</f>
        <v>173629</v>
      </c>
      <c r="F76" s="105">
        <f>E76/D76</f>
        <v>1</v>
      </c>
      <c r="G76" s="106"/>
    </row>
    <row r="77" spans="1:7" s="83" customFormat="1">
      <c r="A77" s="4" t="s">
        <v>297</v>
      </c>
      <c r="B77" s="4" t="s">
        <v>298</v>
      </c>
      <c r="C77" s="90"/>
      <c r="D77" s="8">
        <f>+D78+D79</f>
        <v>513506</v>
      </c>
      <c r="E77" s="8">
        <f>+E78+E79</f>
        <v>513524</v>
      </c>
      <c r="F77" s="51">
        <v>0</v>
      </c>
      <c r="G77" s="94"/>
    </row>
    <row r="78" spans="1:7">
      <c r="A78" s="91" t="s">
        <v>301</v>
      </c>
      <c r="B78" s="91" t="s">
        <v>429</v>
      </c>
      <c r="C78" s="92">
        <v>0</v>
      </c>
      <c r="D78" s="79">
        <v>350627</v>
      </c>
      <c r="E78" s="79">
        <v>350627</v>
      </c>
      <c r="F78" s="93">
        <f>+E78/D78</f>
        <v>1</v>
      </c>
      <c r="G78" s="12"/>
    </row>
    <row r="79" spans="1:7">
      <c r="A79" s="89" t="s">
        <v>422</v>
      </c>
      <c r="B79" s="89" t="s">
        <v>323</v>
      </c>
      <c r="C79" s="64">
        <v>0</v>
      </c>
      <c r="D79" s="21">
        <v>162879</v>
      </c>
      <c r="E79" s="21">
        <v>162897</v>
      </c>
      <c r="F79" s="93">
        <f>+E79/D79</f>
        <v>1.000110511483985</v>
      </c>
      <c r="G79" s="12"/>
    </row>
    <row r="80" spans="1:7" s="83" customFormat="1">
      <c r="A80" s="4" t="s">
        <v>349</v>
      </c>
      <c r="B80" s="4" t="s">
        <v>350</v>
      </c>
      <c r="C80" s="90">
        <f>SUM(C81)</f>
        <v>112917339</v>
      </c>
      <c r="D80" s="56">
        <f>SUM(D81)</f>
        <v>112230204</v>
      </c>
      <c r="E80" s="56">
        <f>SUM(E81)</f>
        <v>53967748</v>
      </c>
      <c r="F80" s="51">
        <f>E80/D80</f>
        <v>0.48086652324003615</v>
      </c>
      <c r="G80" s="94"/>
    </row>
    <row r="81" spans="1:7">
      <c r="A81" s="89" t="s">
        <v>375</v>
      </c>
      <c r="B81" s="25" t="s">
        <v>341</v>
      </c>
      <c r="C81" s="64">
        <v>112917339</v>
      </c>
      <c r="D81" s="21">
        <f>112917339-D76-D77</f>
        <v>112230204</v>
      </c>
      <c r="E81" s="21">
        <v>53967748</v>
      </c>
      <c r="F81" s="61">
        <f>+E81/D81</f>
        <v>0.48086652324003615</v>
      </c>
      <c r="G81" s="12"/>
    </row>
    <row r="82" spans="1:7">
      <c r="A82" s="25" t="s">
        <v>363</v>
      </c>
      <c r="B82" s="25" t="s">
        <v>364</v>
      </c>
      <c r="C82" s="64">
        <v>0</v>
      </c>
      <c r="D82" s="21"/>
      <c r="E82" s="21"/>
      <c r="F82" s="59"/>
      <c r="G82" s="12"/>
    </row>
    <row r="83" spans="1:7">
      <c r="A83" s="7"/>
      <c r="B83" s="7" t="s">
        <v>393</v>
      </c>
      <c r="C83" s="14">
        <f>+C76+C77+C80</f>
        <v>112917339</v>
      </c>
      <c r="D83" s="14">
        <f>+D76+D77+D80</f>
        <v>112917339</v>
      </c>
      <c r="E83" s="14">
        <f>+E76+E77+E80</f>
        <v>54654901</v>
      </c>
      <c r="F83" s="51">
        <f>E83/D83</f>
        <v>0.48402576153517041</v>
      </c>
      <c r="G83" s="12"/>
    </row>
    <row r="84" spans="1:7">
      <c r="F84" s="63"/>
      <c r="G84" s="12"/>
    </row>
    <row r="85" spans="1:7">
      <c r="G85" s="12"/>
    </row>
    <row r="86" spans="1:7">
      <c r="G86" s="12"/>
    </row>
    <row r="87" spans="1:7">
      <c r="G87" s="12"/>
    </row>
    <row r="88" spans="1:7">
      <c r="G88" s="12"/>
    </row>
    <row r="89" spans="1:7">
      <c r="G89" s="12"/>
    </row>
    <row r="92" spans="1:7">
      <c r="G92" s="3"/>
    </row>
  </sheetData>
  <mergeCells count="1">
    <mergeCell ref="A1:F1"/>
  </mergeCells>
  <phoneticPr fontId="2" type="noConversion"/>
  <pageMargins left="0.75" right="0.75" top="1" bottom="1" header="0.5" footer="0.5"/>
  <pageSetup paperSize="9" scale="60" orientation="portrait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topLeftCell="A34" zoomScaleNormal="100" workbookViewId="0">
      <selection activeCell="E19" sqref="E19"/>
    </sheetView>
  </sheetViews>
  <sheetFormatPr defaultRowHeight="12.75"/>
  <cols>
    <col min="1" max="1" width="6.85546875" style="18" bestFit="1" customWidth="1"/>
    <col min="2" max="2" width="53.42578125" style="18" customWidth="1"/>
    <col min="3" max="5" width="15.140625" style="18" customWidth="1"/>
    <col min="6" max="6" width="11" style="18" bestFit="1" customWidth="1"/>
    <col min="7" max="8" width="12.5703125" bestFit="1" customWidth="1"/>
  </cols>
  <sheetData>
    <row r="1" spans="1:6">
      <c r="A1" s="130" t="s">
        <v>445</v>
      </c>
      <c r="B1" s="131"/>
      <c r="C1" s="131"/>
      <c r="D1" s="131"/>
      <c r="E1" s="131"/>
      <c r="F1" s="131"/>
    </row>
    <row r="2" spans="1:6" ht="28.5" customHeight="1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6" ht="12.75" customHeight="1">
      <c r="A3" s="10" t="s">
        <v>0</v>
      </c>
      <c r="B3" s="7" t="s">
        <v>3</v>
      </c>
      <c r="C3" s="8">
        <f>SUM(C4:C17)</f>
        <v>8017655</v>
      </c>
      <c r="D3" s="8">
        <f>SUM(D4:D17)</f>
        <v>8017655</v>
      </c>
      <c r="E3" s="8">
        <f>SUM(E4:E17)</f>
        <v>5255085</v>
      </c>
      <c r="F3" s="51">
        <f>E3/D3</f>
        <v>0.65543915271984143</v>
      </c>
    </row>
    <row r="4" spans="1:6" ht="12.75" customHeight="1">
      <c r="A4" s="19" t="s">
        <v>1</v>
      </c>
      <c r="B4" s="25"/>
      <c r="C4" s="21"/>
      <c r="D4" s="21"/>
      <c r="E4" s="21"/>
      <c r="F4" s="19"/>
    </row>
    <row r="5" spans="1:6" ht="12.75" customHeight="1">
      <c r="A5" s="19" t="s">
        <v>2</v>
      </c>
      <c r="B5" s="25" t="s">
        <v>113</v>
      </c>
      <c r="C5" s="21">
        <v>7627655</v>
      </c>
      <c r="D5" s="21">
        <f>7627655-D13</f>
        <v>7522005</v>
      </c>
      <c r="E5" s="21">
        <v>4971163</v>
      </c>
      <c r="F5" s="19"/>
    </row>
    <row r="6" spans="1:6" ht="12.75" customHeight="1">
      <c r="A6" s="19" t="s">
        <v>13</v>
      </c>
      <c r="B6" s="25" t="s">
        <v>4</v>
      </c>
      <c r="C6" s="21"/>
      <c r="D6" s="21"/>
      <c r="E6" s="21"/>
      <c r="F6" s="19"/>
    </row>
    <row r="7" spans="1:6" ht="12.75" customHeight="1">
      <c r="A7" s="19" t="s">
        <v>14</v>
      </c>
      <c r="B7" s="25" t="s">
        <v>5</v>
      </c>
      <c r="C7" s="21"/>
      <c r="D7" s="21"/>
      <c r="E7" s="21"/>
      <c r="F7" s="19"/>
    </row>
    <row r="8" spans="1:6" ht="12.75" customHeight="1">
      <c r="A8" s="19" t="s">
        <v>12</v>
      </c>
      <c r="B8" s="25" t="s">
        <v>6</v>
      </c>
      <c r="C8" s="21"/>
      <c r="D8" s="21"/>
      <c r="E8" s="21"/>
      <c r="F8" s="19"/>
    </row>
    <row r="9" spans="1:6" ht="12.75" customHeight="1">
      <c r="A9" s="19" t="s">
        <v>15</v>
      </c>
      <c r="B9" s="25" t="s">
        <v>7</v>
      </c>
      <c r="C9" s="21">
        <v>240000</v>
      </c>
      <c r="D9" s="21">
        <v>240000</v>
      </c>
      <c r="E9" s="21">
        <v>105000</v>
      </c>
      <c r="F9" s="19"/>
    </row>
    <row r="10" spans="1:6" ht="12.75" customHeight="1">
      <c r="A10" s="19" t="s">
        <v>16</v>
      </c>
      <c r="B10" s="25" t="s">
        <v>8</v>
      </c>
      <c r="C10" s="21"/>
      <c r="D10" s="21"/>
      <c r="E10" s="21"/>
      <c r="F10" s="19"/>
    </row>
    <row r="11" spans="1:6" ht="12.75" customHeight="1">
      <c r="A11" s="19" t="s">
        <v>17</v>
      </c>
      <c r="B11" s="25" t="s">
        <v>9</v>
      </c>
      <c r="C11" s="21">
        <v>150000</v>
      </c>
      <c r="D11" s="21">
        <v>150000</v>
      </c>
      <c r="E11" s="21">
        <v>73272</v>
      </c>
      <c r="F11" s="19"/>
    </row>
    <row r="12" spans="1:6" ht="12.75" customHeight="1">
      <c r="A12" s="19" t="s">
        <v>18</v>
      </c>
      <c r="B12" s="25" t="s">
        <v>10</v>
      </c>
      <c r="C12" s="21"/>
      <c r="D12" s="21"/>
      <c r="E12" s="21"/>
      <c r="F12" s="19"/>
    </row>
    <row r="13" spans="1:6" ht="12.75" customHeight="1">
      <c r="A13" s="19" t="s">
        <v>19</v>
      </c>
      <c r="B13" s="25" t="s">
        <v>11</v>
      </c>
      <c r="C13" s="21"/>
      <c r="D13" s="21">
        <v>105650</v>
      </c>
      <c r="E13" s="21">
        <v>105650</v>
      </c>
      <c r="F13" s="19"/>
    </row>
    <row r="14" spans="1:6" ht="12.75" customHeight="1">
      <c r="A14" s="19" t="s">
        <v>20</v>
      </c>
      <c r="B14" s="25"/>
      <c r="C14" s="21"/>
      <c r="D14" s="21"/>
      <c r="E14" s="21"/>
      <c r="F14" s="19"/>
    </row>
    <row r="15" spans="1:6" ht="12.75" customHeight="1">
      <c r="A15" s="19" t="s">
        <v>21</v>
      </c>
      <c r="B15" s="25" t="s">
        <v>112</v>
      </c>
      <c r="C15" s="21"/>
      <c r="D15" s="21"/>
      <c r="E15" s="21"/>
      <c r="F15" s="19"/>
    </row>
    <row r="16" spans="1:6" ht="12.75" customHeight="1">
      <c r="A16" s="19" t="s">
        <v>23</v>
      </c>
      <c r="B16" s="25" t="s">
        <v>24</v>
      </c>
      <c r="C16" s="21"/>
      <c r="D16" s="21"/>
      <c r="E16" s="21"/>
      <c r="F16" s="19"/>
    </row>
    <row r="17" spans="1:7" ht="12.75" customHeight="1">
      <c r="A17" s="19" t="s">
        <v>25</v>
      </c>
      <c r="B17" s="25" t="s">
        <v>26</v>
      </c>
      <c r="C17" s="21"/>
      <c r="D17" s="21"/>
      <c r="E17" s="21"/>
      <c r="F17" s="19"/>
    </row>
    <row r="18" spans="1:7" ht="12.75" customHeight="1">
      <c r="A18" s="19"/>
      <c r="B18" s="19"/>
      <c r="C18" s="21"/>
      <c r="D18" s="21"/>
      <c r="E18" s="21"/>
      <c r="F18" s="59"/>
    </row>
    <row r="19" spans="1:7" ht="12.75" customHeight="1">
      <c r="A19" s="10" t="s">
        <v>27</v>
      </c>
      <c r="B19" s="7" t="s">
        <v>28</v>
      </c>
      <c r="C19" s="8">
        <f>SUM(C20)</f>
        <v>2059467</v>
      </c>
      <c r="D19" s="8">
        <f>SUM(D20)</f>
        <v>2059467</v>
      </c>
      <c r="E19" s="8">
        <f>SUM(E20)</f>
        <v>1408225</v>
      </c>
      <c r="F19" s="51">
        <f>E19/D19</f>
        <v>0.68378128904226188</v>
      </c>
    </row>
    <row r="20" spans="1:7" ht="12.75" customHeight="1">
      <c r="A20" s="19"/>
      <c r="B20" s="25" t="s">
        <v>29</v>
      </c>
      <c r="C20" s="21">
        <v>2059467</v>
      </c>
      <c r="D20" s="21">
        <v>2059467</v>
      </c>
      <c r="E20" s="21">
        <v>1408225</v>
      </c>
      <c r="F20" s="19"/>
    </row>
    <row r="21" spans="1:7" ht="12.75" customHeight="1">
      <c r="A21" s="19"/>
      <c r="B21" s="19"/>
      <c r="C21" s="21"/>
      <c r="D21" s="21"/>
      <c r="E21" s="21"/>
      <c r="F21" s="59"/>
    </row>
    <row r="22" spans="1:7" ht="12.75" customHeight="1">
      <c r="A22" s="10" t="s">
        <v>30</v>
      </c>
      <c r="B22" s="7" t="s">
        <v>31</v>
      </c>
      <c r="C22" s="8">
        <f>SUM(C23:C71)</f>
        <v>12057038</v>
      </c>
      <c r="D22" s="8">
        <f>SUM(D23:D71)</f>
        <v>12057038</v>
      </c>
      <c r="E22" s="8">
        <f>SUM(E23:E71)</f>
        <v>3191183</v>
      </c>
      <c r="F22" s="51">
        <f>E22/D22</f>
        <v>0.26467387761405414</v>
      </c>
    </row>
    <row r="23" spans="1:7" ht="12.75" customHeight="1">
      <c r="A23" s="19" t="s">
        <v>32</v>
      </c>
      <c r="B23" s="25" t="s">
        <v>33</v>
      </c>
      <c r="C23" s="21"/>
      <c r="D23" s="21"/>
      <c r="E23" s="21"/>
      <c r="F23" s="59"/>
    </row>
    <row r="24" spans="1:7" ht="12.75" customHeight="1">
      <c r="A24" s="19" t="s">
        <v>34</v>
      </c>
      <c r="B24" s="25" t="s">
        <v>36</v>
      </c>
      <c r="C24" s="21">
        <v>100000</v>
      </c>
      <c r="D24" s="21">
        <v>100000</v>
      </c>
      <c r="E24" s="21">
        <v>0</v>
      </c>
      <c r="F24" s="19"/>
    </row>
    <row r="25" spans="1:7" ht="15.75" customHeight="1">
      <c r="A25" s="19"/>
      <c r="B25" s="25" t="s">
        <v>90</v>
      </c>
      <c r="C25" s="21"/>
      <c r="D25" s="21"/>
      <c r="E25" s="21"/>
      <c r="F25" s="19"/>
      <c r="G25" s="3"/>
    </row>
    <row r="26" spans="1:7" ht="12.75" customHeight="1">
      <c r="A26" s="19" t="s">
        <v>35</v>
      </c>
      <c r="B26" s="25" t="s">
        <v>37</v>
      </c>
      <c r="C26" s="21">
        <v>275000</v>
      </c>
      <c r="D26" s="21">
        <v>275000</v>
      </c>
      <c r="E26" s="21">
        <v>516912</v>
      </c>
      <c r="F26" s="19"/>
    </row>
    <row r="27" spans="1:7" ht="12.75" customHeight="1">
      <c r="A27" s="19"/>
      <c r="B27" s="25" t="s">
        <v>109</v>
      </c>
      <c r="C27" s="21"/>
      <c r="D27" s="21"/>
      <c r="E27" s="21"/>
      <c r="F27" s="19"/>
    </row>
    <row r="28" spans="1:7" ht="12.75" customHeight="1">
      <c r="A28" s="19"/>
      <c r="B28" s="25" t="s">
        <v>97</v>
      </c>
      <c r="C28" s="21"/>
      <c r="D28" s="21"/>
      <c r="E28" s="21"/>
      <c r="F28" s="19"/>
    </row>
    <row r="29" spans="1:7" ht="12.75" customHeight="1">
      <c r="A29" s="19"/>
      <c r="B29" s="25" t="s">
        <v>96</v>
      </c>
      <c r="C29" s="21"/>
      <c r="D29" s="21"/>
      <c r="E29" s="21"/>
      <c r="F29" s="19"/>
    </row>
    <row r="30" spans="1:7" ht="12.75" customHeight="1">
      <c r="A30" s="19"/>
      <c r="B30" s="25" t="s">
        <v>95</v>
      </c>
      <c r="C30" s="21"/>
      <c r="D30" s="21"/>
      <c r="E30" s="21"/>
      <c r="F30" s="19"/>
    </row>
    <row r="31" spans="1:7" ht="12.75" customHeight="1">
      <c r="A31" s="19" t="s">
        <v>38</v>
      </c>
      <c r="B31" s="25" t="s">
        <v>39</v>
      </c>
      <c r="C31" s="21"/>
      <c r="D31" s="21"/>
      <c r="E31" s="21"/>
      <c r="F31" s="19"/>
    </row>
    <row r="32" spans="1:7" ht="12.75" customHeight="1">
      <c r="A32" s="19" t="s">
        <v>40</v>
      </c>
      <c r="B32" s="25" t="s">
        <v>41</v>
      </c>
      <c r="C32" s="21"/>
      <c r="D32" s="21"/>
      <c r="E32" s="21"/>
      <c r="F32" s="19"/>
    </row>
    <row r="33" spans="1:6" ht="12.75" customHeight="1">
      <c r="A33" s="19"/>
      <c r="B33" s="25" t="s">
        <v>42</v>
      </c>
      <c r="C33" s="21"/>
      <c r="D33" s="21"/>
      <c r="E33" s="21"/>
      <c r="F33" s="19"/>
    </row>
    <row r="34" spans="1:6" ht="12.75" customHeight="1">
      <c r="A34" s="19"/>
      <c r="B34" s="25" t="s">
        <v>43</v>
      </c>
      <c r="C34" s="21"/>
      <c r="D34" s="21"/>
      <c r="E34" s="21"/>
      <c r="F34" s="19"/>
    </row>
    <row r="35" spans="1:6" ht="12.75" customHeight="1">
      <c r="A35" s="19"/>
      <c r="B35" s="25" t="s">
        <v>44</v>
      </c>
      <c r="C35" s="21"/>
      <c r="D35" s="21"/>
      <c r="E35" s="21"/>
      <c r="F35" s="19"/>
    </row>
    <row r="36" spans="1:6" ht="12.75" customHeight="1">
      <c r="A36" s="19" t="s">
        <v>45</v>
      </c>
      <c r="B36" s="25" t="s">
        <v>46</v>
      </c>
      <c r="C36" s="21"/>
      <c r="D36" s="21"/>
      <c r="E36" s="21"/>
      <c r="F36" s="19"/>
    </row>
    <row r="37" spans="1:6" ht="12.75" customHeight="1">
      <c r="A37" s="19"/>
      <c r="B37" s="25" t="s">
        <v>47</v>
      </c>
      <c r="C37" s="21"/>
      <c r="D37" s="21"/>
      <c r="E37" s="21"/>
      <c r="F37" s="19"/>
    </row>
    <row r="38" spans="1:6" ht="12.75" customHeight="1">
      <c r="A38" s="19" t="s">
        <v>48</v>
      </c>
      <c r="B38" s="25" t="s">
        <v>49</v>
      </c>
      <c r="C38" s="21"/>
      <c r="D38" s="21"/>
      <c r="E38" s="21"/>
      <c r="F38" s="19"/>
    </row>
    <row r="39" spans="1:6" ht="12.75" customHeight="1">
      <c r="A39" s="19" t="s">
        <v>50</v>
      </c>
      <c r="B39" s="25" t="s">
        <v>51</v>
      </c>
      <c r="C39" s="21">
        <v>2000000</v>
      </c>
      <c r="D39" s="21">
        <v>2000000</v>
      </c>
      <c r="E39" s="21">
        <v>1155813</v>
      </c>
      <c r="F39" s="19"/>
    </row>
    <row r="40" spans="1:6" ht="12.75" customHeight="1">
      <c r="A40" s="19" t="s">
        <v>105</v>
      </c>
      <c r="B40" s="25" t="s">
        <v>99</v>
      </c>
      <c r="C40" s="21"/>
      <c r="D40" s="21"/>
      <c r="E40" s="21"/>
      <c r="F40" s="19"/>
    </row>
    <row r="41" spans="1:6" ht="12.75" customHeight="1">
      <c r="A41" s="19"/>
      <c r="B41" s="25" t="s">
        <v>100</v>
      </c>
      <c r="C41" s="21"/>
      <c r="D41" s="21"/>
      <c r="E41" s="21"/>
      <c r="F41" s="19"/>
    </row>
    <row r="42" spans="1:6" ht="12.75" customHeight="1">
      <c r="A42" s="19"/>
      <c r="B42" s="25" t="s">
        <v>101</v>
      </c>
      <c r="C42" s="21"/>
      <c r="D42" s="21"/>
      <c r="E42" s="21"/>
      <c r="F42" s="19"/>
    </row>
    <row r="43" spans="1:6" ht="12.75" customHeight="1">
      <c r="A43" s="19" t="s">
        <v>52</v>
      </c>
      <c r="B43" s="25" t="s">
        <v>53</v>
      </c>
      <c r="C43" s="21"/>
      <c r="D43" s="21"/>
      <c r="E43" s="21"/>
      <c r="F43" s="19"/>
    </row>
    <row r="44" spans="1:6" ht="12.75" customHeight="1">
      <c r="A44" s="19"/>
      <c r="B44" s="25" t="s">
        <v>91</v>
      </c>
      <c r="C44" s="21"/>
      <c r="D44" s="21"/>
      <c r="E44" s="21"/>
      <c r="F44" s="19"/>
    </row>
    <row r="45" spans="1:6" ht="12.75" customHeight="1">
      <c r="A45" s="19"/>
      <c r="B45" s="25" t="s">
        <v>54</v>
      </c>
      <c r="C45" s="21"/>
      <c r="D45" s="21"/>
      <c r="E45" s="21"/>
      <c r="F45" s="19"/>
    </row>
    <row r="46" spans="1:6" ht="12.75" customHeight="1">
      <c r="A46" s="19" t="s">
        <v>55</v>
      </c>
      <c r="B46" s="25" t="s">
        <v>56</v>
      </c>
      <c r="C46" s="21">
        <v>60000</v>
      </c>
      <c r="D46" s="21">
        <v>60000</v>
      </c>
      <c r="E46" s="21">
        <v>0</v>
      </c>
      <c r="F46" s="19"/>
    </row>
    <row r="47" spans="1:6" ht="12.75" customHeight="1">
      <c r="A47" s="19"/>
      <c r="B47" s="25" t="s">
        <v>57</v>
      </c>
      <c r="C47" s="21"/>
      <c r="D47" s="21"/>
      <c r="E47" s="21"/>
      <c r="F47" s="19"/>
    </row>
    <row r="48" spans="1:6" ht="12.75" customHeight="1">
      <c r="A48" s="19" t="s">
        <v>58</v>
      </c>
      <c r="B48" s="25" t="s">
        <v>92</v>
      </c>
      <c r="C48" s="21">
        <v>1000000</v>
      </c>
      <c r="D48" s="21">
        <v>1000000</v>
      </c>
      <c r="E48" s="21">
        <v>3937</v>
      </c>
      <c r="F48" s="19"/>
    </row>
    <row r="49" spans="1:6" ht="12.75" customHeight="1">
      <c r="A49" s="19"/>
      <c r="B49" s="25" t="s">
        <v>59</v>
      </c>
      <c r="C49" s="21"/>
      <c r="D49" s="21"/>
      <c r="E49" s="21"/>
      <c r="F49" s="19"/>
    </row>
    <row r="50" spans="1:6" ht="12.75" customHeight="1">
      <c r="A50" s="19" t="s">
        <v>60</v>
      </c>
      <c r="B50" s="25" t="s">
        <v>61</v>
      </c>
      <c r="C50" s="21"/>
      <c r="D50" s="21"/>
      <c r="E50" s="21"/>
      <c r="F50" s="19"/>
    </row>
    <row r="51" spans="1:6" ht="12.75" customHeight="1">
      <c r="A51" s="25"/>
      <c r="B51" s="25" t="s">
        <v>62</v>
      </c>
      <c r="C51" s="21"/>
      <c r="D51" s="21"/>
      <c r="E51" s="21"/>
      <c r="F51" s="19"/>
    </row>
    <row r="52" spans="1:6" ht="12.75" customHeight="1">
      <c r="A52" s="19" t="s">
        <v>63</v>
      </c>
      <c r="B52" s="25" t="s">
        <v>64</v>
      </c>
      <c r="C52" s="21">
        <v>50000</v>
      </c>
      <c r="D52" s="21">
        <v>50000</v>
      </c>
      <c r="E52" s="21">
        <v>0</v>
      </c>
      <c r="F52" s="19"/>
    </row>
    <row r="53" spans="1:6" ht="25.5" customHeight="1">
      <c r="A53" s="19"/>
      <c r="B53" s="25" t="s">
        <v>104</v>
      </c>
      <c r="C53" s="21"/>
      <c r="D53" s="21"/>
      <c r="E53" s="21"/>
      <c r="F53" s="19"/>
    </row>
    <row r="54" spans="1:6" ht="12.75" customHeight="1">
      <c r="A54" s="19" t="s">
        <v>65</v>
      </c>
      <c r="B54" s="25" t="s">
        <v>66</v>
      </c>
      <c r="C54" s="21">
        <v>350000</v>
      </c>
      <c r="D54" s="21">
        <v>350000</v>
      </c>
      <c r="E54" s="21">
        <v>111803</v>
      </c>
      <c r="F54" s="19"/>
    </row>
    <row r="55" spans="1:6" ht="40.5" customHeight="1">
      <c r="A55" s="19"/>
      <c r="B55" s="25" t="s">
        <v>67</v>
      </c>
      <c r="C55" s="21"/>
      <c r="D55" s="21"/>
      <c r="E55" s="21"/>
      <c r="F55" s="19"/>
    </row>
    <row r="56" spans="1:6" ht="12.75" customHeight="1">
      <c r="A56" s="19" t="s">
        <v>68</v>
      </c>
      <c r="B56" s="25" t="s">
        <v>69</v>
      </c>
      <c r="C56" s="21"/>
      <c r="D56" s="21"/>
      <c r="E56" s="21"/>
      <c r="F56" s="19"/>
    </row>
    <row r="57" spans="1:6" ht="12.75" customHeight="1">
      <c r="A57" s="19" t="s">
        <v>70</v>
      </c>
      <c r="B57" s="25" t="s">
        <v>71</v>
      </c>
      <c r="C57" s="21">
        <v>60000</v>
      </c>
      <c r="D57" s="21">
        <v>60000</v>
      </c>
      <c r="E57" s="21">
        <v>18545</v>
      </c>
      <c r="F57" s="19"/>
    </row>
    <row r="58" spans="1:6" ht="42.75" customHeight="1">
      <c r="A58" s="19"/>
      <c r="B58" s="25" t="s">
        <v>72</v>
      </c>
      <c r="C58" s="21"/>
      <c r="D58" s="21"/>
      <c r="E58" s="21"/>
      <c r="F58" s="19"/>
    </row>
    <row r="59" spans="1:6" ht="12.75" customHeight="1">
      <c r="A59" s="19" t="s">
        <v>73</v>
      </c>
      <c r="B59" s="25" t="s">
        <v>102</v>
      </c>
      <c r="C59" s="21">
        <v>4000000</v>
      </c>
      <c r="D59" s="21">
        <v>4000000</v>
      </c>
      <c r="E59" s="21">
        <v>730882</v>
      </c>
      <c r="F59" s="19"/>
    </row>
    <row r="60" spans="1:6" ht="12.75" customHeight="1">
      <c r="A60" s="19"/>
      <c r="B60" s="25" t="s">
        <v>74</v>
      </c>
      <c r="C60" s="21"/>
      <c r="D60" s="21"/>
      <c r="E60" s="21"/>
      <c r="F60" s="19"/>
    </row>
    <row r="61" spans="1:6" ht="12.75" customHeight="1">
      <c r="A61" s="19" t="s">
        <v>75</v>
      </c>
      <c r="B61" s="25" t="s">
        <v>76</v>
      </c>
      <c r="C61" s="21"/>
      <c r="D61" s="21"/>
      <c r="E61" s="21"/>
      <c r="F61" s="19"/>
    </row>
    <row r="62" spans="1:6" ht="12.75" customHeight="1">
      <c r="A62" s="19" t="s">
        <v>77</v>
      </c>
      <c r="B62" s="25" t="s">
        <v>78</v>
      </c>
      <c r="C62" s="21">
        <v>3362038</v>
      </c>
      <c r="D62" s="21">
        <f>3362038-16000</f>
        <v>3346038</v>
      </c>
      <c r="E62" s="21">
        <v>597281</v>
      </c>
      <c r="F62" s="19"/>
    </row>
    <row r="63" spans="1:6" ht="12.75" customHeight="1">
      <c r="A63" s="19"/>
      <c r="B63" s="25" t="s">
        <v>79</v>
      </c>
      <c r="C63" s="21"/>
      <c r="D63" s="21"/>
      <c r="E63" s="21"/>
      <c r="F63" s="19"/>
    </row>
    <row r="64" spans="1:6" ht="12.75" customHeight="1">
      <c r="A64" s="19" t="s">
        <v>80</v>
      </c>
      <c r="B64" s="25" t="s">
        <v>81</v>
      </c>
      <c r="C64" s="21">
        <v>0</v>
      </c>
      <c r="D64" s="21">
        <v>16000</v>
      </c>
      <c r="E64" s="21">
        <v>16000</v>
      </c>
      <c r="F64" s="19"/>
    </row>
    <row r="65" spans="1:7" ht="12.75" customHeight="1">
      <c r="A65" s="19"/>
      <c r="B65" s="25" t="s">
        <v>103</v>
      </c>
      <c r="C65" s="21"/>
      <c r="D65" s="21"/>
      <c r="E65" s="21"/>
      <c r="F65" s="19"/>
    </row>
    <row r="66" spans="1:7" ht="12.75" customHeight="1">
      <c r="A66" s="19" t="s">
        <v>82</v>
      </c>
      <c r="B66" s="25" t="s">
        <v>83</v>
      </c>
      <c r="C66" s="21"/>
      <c r="D66" s="21"/>
      <c r="E66" s="21"/>
      <c r="F66" s="19"/>
    </row>
    <row r="67" spans="1:7" ht="12.75" customHeight="1">
      <c r="A67" s="19"/>
      <c r="B67" s="25" t="s">
        <v>110</v>
      </c>
      <c r="C67" s="21"/>
      <c r="D67" s="21"/>
      <c r="E67" s="21"/>
      <c r="F67" s="19"/>
    </row>
    <row r="68" spans="1:7" ht="12.75" customHeight="1">
      <c r="A68" s="19" t="s">
        <v>85</v>
      </c>
      <c r="B68" s="25" t="s">
        <v>86</v>
      </c>
      <c r="C68" s="21"/>
      <c r="D68" s="21"/>
      <c r="E68" s="21"/>
      <c r="F68" s="19"/>
    </row>
    <row r="69" spans="1:7" ht="12.75" customHeight="1">
      <c r="A69" s="19"/>
      <c r="B69" s="25" t="s">
        <v>87</v>
      </c>
      <c r="C69" s="21"/>
      <c r="D69" s="21"/>
      <c r="E69" s="21"/>
      <c r="F69" s="19"/>
    </row>
    <row r="70" spans="1:7" ht="12.75" customHeight="1">
      <c r="A70" s="19" t="s">
        <v>88</v>
      </c>
      <c r="B70" s="25" t="s">
        <v>89</v>
      </c>
      <c r="C70" s="21">
        <v>800000</v>
      </c>
      <c r="D70" s="21">
        <v>800000</v>
      </c>
      <c r="E70" s="21">
        <v>40010</v>
      </c>
      <c r="F70" s="19"/>
    </row>
    <row r="71" spans="1:7" ht="54.75" customHeight="1">
      <c r="A71" s="19"/>
      <c r="B71" s="25" t="s">
        <v>93</v>
      </c>
      <c r="C71" s="21"/>
      <c r="D71" s="21"/>
      <c r="E71" s="21"/>
      <c r="F71" s="19"/>
    </row>
    <row r="72" spans="1:7" ht="12.75" customHeight="1">
      <c r="A72" s="42"/>
      <c r="B72" s="28"/>
      <c r="C72" s="21"/>
      <c r="D72" s="21"/>
      <c r="E72" s="21"/>
      <c r="F72" s="59"/>
    </row>
    <row r="73" spans="1:7" ht="18" customHeight="1">
      <c r="A73" s="10"/>
      <c r="B73" s="7" t="s">
        <v>394</v>
      </c>
      <c r="C73" s="8">
        <f>C3+C19+C22</f>
        <v>22134160</v>
      </c>
      <c r="D73" s="8">
        <f>D3+D19+D22</f>
        <v>22134160</v>
      </c>
      <c r="E73" s="8">
        <f>E3+E19+E22</f>
        <v>9854493</v>
      </c>
      <c r="F73" s="51">
        <f>E73/D73</f>
        <v>0.44521648890222171</v>
      </c>
    </row>
    <row r="74" spans="1:7" ht="12.75" customHeight="1">
      <c r="A74" s="29"/>
      <c r="B74" s="29"/>
      <c r="C74" s="29"/>
      <c r="D74" s="29"/>
      <c r="E74" s="29"/>
      <c r="F74" s="63"/>
      <c r="G74" s="95"/>
    </row>
    <row r="75" spans="1:7" ht="12.75" customHeight="1">
      <c r="A75" s="5" t="s">
        <v>247</v>
      </c>
      <c r="B75" s="4" t="s">
        <v>444</v>
      </c>
      <c r="C75" s="6">
        <v>0</v>
      </c>
      <c r="D75" s="9">
        <f>+D76</f>
        <v>200000</v>
      </c>
      <c r="E75" s="9">
        <f>+E76</f>
        <v>200000</v>
      </c>
      <c r="F75" s="51">
        <f>E75/D75</f>
        <v>1</v>
      </c>
    </row>
    <row r="76" spans="1:7" ht="12.75" customHeight="1">
      <c r="A76" s="86" t="s">
        <v>270</v>
      </c>
      <c r="B76" s="89" t="s">
        <v>443</v>
      </c>
      <c r="C76" s="65">
        <v>0</v>
      </c>
      <c r="D76" s="66">
        <v>200000</v>
      </c>
      <c r="E76" s="66">
        <v>200000</v>
      </c>
      <c r="F76" s="61">
        <f>+E76/D76</f>
        <v>1</v>
      </c>
    </row>
    <row r="77" spans="1:7" s="83" customFormat="1" ht="15" customHeight="1">
      <c r="A77" s="5" t="s">
        <v>297</v>
      </c>
      <c r="B77" s="4" t="s">
        <v>298</v>
      </c>
      <c r="C77" s="6">
        <f>SUM(C78:C79)</f>
        <v>1300000</v>
      </c>
      <c r="D77" s="9">
        <f>+D78+D79+D80</f>
        <v>1100000</v>
      </c>
      <c r="E77" s="9">
        <f>+E78+E79+E80</f>
        <v>840579</v>
      </c>
      <c r="F77" s="51">
        <f>E77/D77</f>
        <v>0.76416272727272727</v>
      </c>
    </row>
    <row r="78" spans="1:7" s="11" customFormat="1">
      <c r="A78" s="19" t="s">
        <v>301</v>
      </c>
      <c r="B78" s="25" t="s">
        <v>302</v>
      </c>
      <c r="C78" s="65">
        <v>1300000</v>
      </c>
      <c r="D78" s="66">
        <f>+C78-D76-D79-D80</f>
        <v>1099342</v>
      </c>
      <c r="E78" s="66">
        <v>839921</v>
      </c>
      <c r="F78" s="61">
        <f>+E78/D78</f>
        <v>0.76402156926597908</v>
      </c>
    </row>
    <row r="79" spans="1:7">
      <c r="A79" s="19" t="s">
        <v>312</v>
      </c>
      <c r="B79" s="25" t="s">
        <v>313</v>
      </c>
      <c r="C79" s="26">
        <v>0</v>
      </c>
      <c r="D79" s="21">
        <v>519</v>
      </c>
      <c r="E79" s="21">
        <v>519</v>
      </c>
      <c r="F79" s="61">
        <f>+E79/D79</f>
        <v>1</v>
      </c>
    </row>
    <row r="80" spans="1:7">
      <c r="A80" s="86" t="s">
        <v>317</v>
      </c>
      <c r="B80" s="89" t="s">
        <v>318</v>
      </c>
      <c r="C80" s="26">
        <v>0</v>
      </c>
      <c r="D80" s="21">
        <v>139</v>
      </c>
      <c r="E80" s="21">
        <v>139</v>
      </c>
      <c r="F80" s="61">
        <f>+E80/D80</f>
        <v>1</v>
      </c>
    </row>
    <row r="81" spans="1:8" s="83" customFormat="1">
      <c r="A81" s="5" t="s">
        <v>349</v>
      </c>
      <c r="B81" s="4" t="s">
        <v>350</v>
      </c>
      <c r="C81" s="43">
        <f>+C82+C83</f>
        <v>20834160</v>
      </c>
      <c r="D81" s="43">
        <f>+D82+D83</f>
        <v>20834160</v>
      </c>
      <c r="E81" s="43">
        <f>SUM(E82:E82)</f>
        <v>7198305</v>
      </c>
      <c r="F81" s="51">
        <f>E81/D81</f>
        <v>0.34550493036436314</v>
      </c>
    </row>
    <row r="82" spans="1:8">
      <c r="A82" s="86" t="s">
        <v>375</v>
      </c>
      <c r="B82" s="89" t="s">
        <v>423</v>
      </c>
      <c r="C82" s="26">
        <v>19457690</v>
      </c>
      <c r="D82" s="21">
        <v>19457690</v>
      </c>
      <c r="E82" s="21">
        <v>7198305</v>
      </c>
      <c r="F82" s="59">
        <f>+E82/D82</f>
        <v>0.36994653527731197</v>
      </c>
    </row>
    <row r="83" spans="1:8">
      <c r="A83" s="19" t="s">
        <v>363</v>
      </c>
      <c r="B83" s="25" t="s">
        <v>364</v>
      </c>
      <c r="C83" s="26">
        <v>1376470</v>
      </c>
      <c r="D83" s="21">
        <v>1376470</v>
      </c>
      <c r="E83" s="21">
        <v>0</v>
      </c>
      <c r="F83" s="50">
        <f>+E83/D83</f>
        <v>0</v>
      </c>
    </row>
    <row r="84" spans="1:8">
      <c r="A84" s="7"/>
      <c r="B84" s="7" t="s">
        <v>393</v>
      </c>
      <c r="C84" s="8">
        <f>+C75+C77+C81</f>
        <v>22134160</v>
      </c>
      <c r="D84" s="8">
        <f>+D75+D77+D81</f>
        <v>22134160</v>
      </c>
      <c r="E84" s="8">
        <f>+E75+E77+E81</f>
        <v>8238884</v>
      </c>
      <c r="F84" s="51">
        <f>E84/D84</f>
        <v>0.37222483256649452</v>
      </c>
    </row>
    <row r="85" spans="1:8">
      <c r="D85" s="22"/>
      <c r="E85" s="22"/>
    </row>
    <row r="90" spans="1:8">
      <c r="H90" s="3"/>
    </row>
  </sheetData>
  <mergeCells count="1">
    <mergeCell ref="A1:F1"/>
  </mergeCells>
  <phoneticPr fontId="2" type="noConversion"/>
  <pageMargins left="0.75" right="0.75" top="1" bottom="1" header="0.5" footer="0.5"/>
  <pageSetup paperSize="9" scale="70" orientation="portrait" r:id="rId1"/>
  <headerFooter alignWithMargins="0"/>
  <rowBreaks count="1" manualBreakCount="1">
    <brk id="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topLeftCell="A8" zoomScaleNormal="100" workbookViewId="0">
      <selection activeCell="E19" sqref="E19"/>
    </sheetView>
  </sheetViews>
  <sheetFormatPr defaultRowHeight="12.75" customHeight="1"/>
  <cols>
    <col min="1" max="1" width="6.28515625" style="18" bestFit="1" customWidth="1"/>
    <col min="2" max="2" width="48.7109375" style="18" customWidth="1"/>
    <col min="3" max="5" width="14.5703125" style="18" customWidth="1"/>
    <col min="6" max="6" width="11" style="18" bestFit="1" customWidth="1"/>
  </cols>
  <sheetData>
    <row r="1" spans="1:6" ht="12.75" customHeight="1">
      <c r="A1" s="130" t="s">
        <v>446</v>
      </c>
      <c r="B1" s="131"/>
      <c r="C1" s="131"/>
      <c r="D1" s="131"/>
      <c r="E1" s="131"/>
      <c r="F1" s="131"/>
    </row>
    <row r="2" spans="1:6" ht="27" customHeight="1">
      <c r="A2" s="38" t="s">
        <v>389</v>
      </c>
      <c r="B2" s="38" t="s">
        <v>387</v>
      </c>
      <c r="C2" s="38" t="s">
        <v>94</v>
      </c>
      <c r="D2" s="39" t="s">
        <v>401</v>
      </c>
      <c r="E2" s="38" t="s">
        <v>402</v>
      </c>
      <c r="F2" s="38" t="s">
        <v>409</v>
      </c>
    </row>
    <row r="3" spans="1:6" ht="12.75" customHeight="1">
      <c r="A3" s="10" t="s">
        <v>0</v>
      </c>
      <c r="B3" s="7" t="s">
        <v>3</v>
      </c>
      <c r="C3" s="14">
        <f>SUM(C4:C17)</f>
        <v>19463182</v>
      </c>
      <c r="D3" s="14">
        <f>SUM(D4:D17)</f>
        <v>19463182</v>
      </c>
      <c r="E3" s="14">
        <f>SUM(E4:E17)</f>
        <v>11003659</v>
      </c>
      <c r="F3" s="51">
        <f>E3/D3</f>
        <v>0.56535765837261354</v>
      </c>
    </row>
    <row r="4" spans="1:6" ht="12.75" customHeight="1">
      <c r="A4" s="19" t="s">
        <v>1</v>
      </c>
      <c r="B4" s="25"/>
      <c r="C4" s="58"/>
      <c r="D4" s="66"/>
      <c r="E4" s="66"/>
      <c r="F4" s="19"/>
    </row>
    <row r="5" spans="1:6" ht="12.75" customHeight="1">
      <c r="A5" s="19" t="s">
        <v>2</v>
      </c>
      <c r="B5" s="25" t="s">
        <v>397</v>
      </c>
      <c r="C5" s="58">
        <v>18507182</v>
      </c>
      <c r="D5" s="21">
        <f>18507182-D11-D13</f>
        <v>18357823</v>
      </c>
      <c r="E5" s="21">
        <v>10268300</v>
      </c>
      <c r="F5" s="50">
        <f>+E5/D5</f>
        <v>0.55934192196972377</v>
      </c>
    </row>
    <row r="6" spans="1:6" ht="12.75" customHeight="1">
      <c r="A6" s="19" t="s">
        <v>13</v>
      </c>
      <c r="B6" s="25" t="s">
        <v>4</v>
      </c>
      <c r="C6" s="58"/>
      <c r="D6" s="21"/>
      <c r="E6" s="21"/>
      <c r="F6" s="19"/>
    </row>
    <row r="7" spans="1:6" ht="12.75" customHeight="1">
      <c r="A7" s="19" t="s">
        <v>14</v>
      </c>
      <c r="B7" s="25" t="s">
        <v>5</v>
      </c>
      <c r="C7" s="58"/>
      <c r="D7" s="21"/>
      <c r="E7" s="21"/>
      <c r="F7" s="19"/>
    </row>
    <row r="8" spans="1:6" ht="12.75" customHeight="1">
      <c r="A8" s="19" t="s">
        <v>12</v>
      </c>
      <c r="B8" s="25" t="s">
        <v>6</v>
      </c>
      <c r="C8" s="58">
        <v>236000</v>
      </c>
      <c r="D8" s="21">
        <v>236000</v>
      </c>
      <c r="E8" s="21">
        <v>236000</v>
      </c>
      <c r="F8" s="50">
        <f>+E8/D8</f>
        <v>1</v>
      </c>
    </row>
    <row r="9" spans="1:6" ht="12.75" customHeight="1">
      <c r="A9" s="19" t="s">
        <v>15</v>
      </c>
      <c r="B9" s="25" t="s">
        <v>7</v>
      </c>
      <c r="C9" s="58">
        <v>720000</v>
      </c>
      <c r="D9" s="21">
        <v>720000</v>
      </c>
      <c r="E9" s="21">
        <v>350000</v>
      </c>
      <c r="F9" s="50">
        <f>+E9/D9</f>
        <v>0.4861111111111111</v>
      </c>
    </row>
    <row r="10" spans="1:6" ht="12.75" customHeight="1">
      <c r="A10" s="19" t="s">
        <v>16</v>
      </c>
      <c r="B10" s="25" t="s">
        <v>8</v>
      </c>
      <c r="C10" s="58"/>
      <c r="D10" s="21"/>
      <c r="E10" s="21"/>
      <c r="F10" s="19"/>
    </row>
    <row r="11" spans="1:6" ht="12.75" customHeight="1">
      <c r="A11" s="19" t="s">
        <v>17</v>
      </c>
      <c r="B11" s="25" t="s">
        <v>9</v>
      </c>
      <c r="C11" s="58">
        <v>0</v>
      </c>
      <c r="D11" s="21">
        <v>23859</v>
      </c>
      <c r="E11" s="21">
        <v>23859</v>
      </c>
      <c r="F11" s="50">
        <f>+E11/D11</f>
        <v>1</v>
      </c>
    </row>
    <row r="12" spans="1:6" ht="12.75" customHeight="1">
      <c r="A12" s="19" t="s">
        <v>18</v>
      </c>
      <c r="B12" s="25" t="s">
        <v>10</v>
      </c>
      <c r="C12" s="58"/>
      <c r="D12" s="21"/>
      <c r="E12" s="21"/>
      <c r="F12" s="19"/>
    </row>
    <row r="13" spans="1:6" ht="12.75" customHeight="1">
      <c r="A13" s="19" t="s">
        <v>19</v>
      </c>
      <c r="B13" s="25" t="s">
        <v>11</v>
      </c>
      <c r="C13" s="58">
        <v>0</v>
      </c>
      <c r="D13" s="21">
        <v>125500</v>
      </c>
      <c r="E13" s="21">
        <v>125500</v>
      </c>
      <c r="F13" s="50">
        <f>+E13/D13</f>
        <v>1</v>
      </c>
    </row>
    <row r="14" spans="1:6" ht="12.75" customHeight="1">
      <c r="A14" s="19" t="s">
        <v>20</v>
      </c>
      <c r="B14" s="25"/>
      <c r="C14" s="58"/>
      <c r="D14" s="21"/>
      <c r="E14" s="21"/>
      <c r="F14" s="19"/>
    </row>
    <row r="15" spans="1:6" ht="12.75" customHeight="1">
      <c r="A15" s="19" t="s">
        <v>21</v>
      </c>
      <c r="B15" s="25" t="s">
        <v>112</v>
      </c>
      <c r="C15" s="58"/>
      <c r="D15" s="21"/>
      <c r="E15" s="21"/>
      <c r="F15" s="19"/>
    </row>
    <row r="16" spans="1:6" ht="12.75" customHeight="1">
      <c r="A16" s="19" t="s">
        <v>23</v>
      </c>
      <c r="B16" s="25" t="s">
        <v>24</v>
      </c>
      <c r="C16" s="58"/>
      <c r="D16" s="21"/>
      <c r="E16" s="21"/>
      <c r="F16" s="19"/>
    </row>
    <row r="17" spans="1:6" ht="12.75" customHeight="1">
      <c r="A17" s="19" t="s">
        <v>25</v>
      </c>
      <c r="B17" s="25" t="s">
        <v>26</v>
      </c>
      <c r="C17" s="58"/>
      <c r="D17" s="21"/>
      <c r="E17" s="21"/>
      <c r="F17" s="19"/>
    </row>
    <row r="18" spans="1:6" ht="12.75" customHeight="1">
      <c r="A18" s="19"/>
      <c r="B18" s="19"/>
      <c r="C18" s="58"/>
      <c r="D18" s="21"/>
      <c r="E18" s="21"/>
      <c r="F18" s="59"/>
    </row>
    <row r="19" spans="1:6" ht="12.75" customHeight="1">
      <c r="A19" s="10" t="s">
        <v>27</v>
      </c>
      <c r="B19" s="7" t="s">
        <v>28</v>
      </c>
      <c r="C19" s="14">
        <f>SUM(C20)</f>
        <v>5298547</v>
      </c>
      <c r="D19" s="14">
        <f>SUM(D20)</f>
        <v>5298547</v>
      </c>
      <c r="E19" s="14">
        <f>SUM(E20)</f>
        <v>2980498</v>
      </c>
      <c r="F19" s="51">
        <f>E19/D19</f>
        <v>0.56251232649252714</v>
      </c>
    </row>
    <row r="20" spans="1:6" ht="12.75" customHeight="1">
      <c r="A20" s="19"/>
      <c r="B20" s="25" t="s">
        <v>29</v>
      </c>
      <c r="C20" s="58">
        <v>5298547</v>
      </c>
      <c r="D20" s="21">
        <v>5298547</v>
      </c>
      <c r="E20" s="21">
        <v>2980498</v>
      </c>
      <c r="F20" s="50">
        <f>+E20/D20</f>
        <v>0.56251232649252714</v>
      </c>
    </row>
    <row r="21" spans="1:6" ht="12.75" customHeight="1">
      <c r="A21" s="19"/>
      <c r="B21" s="19"/>
      <c r="C21" s="58"/>
      <c r="D21" s="21"/>
      <c r="E21" s="21"/>
      <c r="F21" s="59"/>
    </row>
    <row r="22" spans="1:6" ht="12.75" customHeight="1">
      <c r="A22" s="10" t="s">
        <v>30</v>
      </c>
      <c r="B22" s="7" t="s">
        <v>31</v>
      </c>
      <c r="C22" s="14">
        <f>SUM(C23:C71)</f>
        <v>67100000</v>
      </c>
      <c r="D22" s="14">
        <f>SUM(D23:D71)</f>
        <v>67100000</v>
      </c>
      <c r="E22" s="14">
        <f>SUM(E23:E71)</f>
        <v>33907299</v>
      </c>
      <c r="F22" s="51">
        <f>E22/D22</f>
        <v>0.50532487332339793</v>
      </c>
    </row>
    <row r="23" spans="1:6" ht="12.75" customHeight="1">
      <c r="A23" s="19" t="s">
        <v>32</v>
      </c>
      <c r="B23" s="25" t="s">
        <v>33</v>
      </c>
      <c r="C23" s="58"/>
      <c r="D23" s="21"/>
      <c r="E23" s="21"/>
      <c r="F23" s="59"/>
    </row>
    <row r="24" spans="1:6" ht="12.75" customHeight="1">
      <c r="A24" s="19" t="s">
        <v>34</v>
      </c>
      <c r="B24" s="25" t="s">
        <v>36</v>
      </c>
      <c r="C24" s="58">
        <v>210000</v>
      </c>
      <c r="D24" s="21">
        <v>210000</v>
      </c>
      <c r="E24" s="21">
        <v>5619</v>
      </c>
      <c r="F24" s="50">
        <f>+E24/D24</f>
        <v>2.6757142857142858E-2</v>
      </c>
    </row>
    <row r="25" spans="1:6" ht="12.75" customHeight="1">
      <c r="A25" s="19"/>
      <c r="B25" s="25" t="s">
        <v>90</v>
      </c>
      <c r="C25" s="58"/>
      <c r="D25" s="21"/>
      <c r="E25" s="21"/>
      <c r="F25" s="19"/>
    </row>
    <row r="26" spans="1:6" ht="12.75" customHeight="1">
      <c r="A26" s="19" t="s">
        <v>35</v>
      </c>
      <c r="B26" s="25" t="s">
        <v>37</v>
      </c>
      <c r="C26" s="58">
        <v>49600000</v>
      </c>
      <c r="D26" s="21">
        <f>49600000-D54</f>
        <v>48879458</v>
      </c>
      <c r="E26" s="21">
        <v>24691032</v>
      </c>
      <c r="F26" s="50">
        <f>+E26/D26</f>
        <v>0.50514128041272466</v>
      </c>
    </row>
    <row r="27" spans="1:6" ht="12.75" customHeight="1">
      <c r="A27" s="19"/>
      <c r="B27" s="25" t="s">
        <v>109</v>
      </c>
      <c r="C27" s="58"/>
      <c r="D27" s="21"/>
      <c r="E27" s="21"/>
      <c r="F27" s="19"/>
    </row>
    <row r="28" spans="1:6" ht="12.75" customHeight="1">
      <c r="A28" s="19"/>
      <c r="B28" s="25" t="s">
        <v>97</v>
      </c>
      <c r="C28" s="58"/>
      <c r="D28" s="21"/>
      <c r="E28" s="21"/>
      <c r="F28" s="19"/>
    </row>
    <row r="29" spans="1:6" ht="12.75" customHeight="1">
      <c r="A29" s="19"/>
      <c r="B29" s="25" t="s">
        <v>96</v>
      </c>
      <c r="C29" s="58"/>
      <c r="D29" s="21"/>
      <c r="E29" s="21"/>
      <c r="F29" s="19"/>
    </row>
    <row r="30" spans="1:6" ht="12.75" customHeight="1">
      <c r="A30" s="19"/>
      <c r="B30" s="25" t="s">
        <v>95</v>
      </c>
      <c r="C30" s="58"/>
      <c r="D30" s="21"/>
      <c r="E30" s="21"/>
      <c r="F30" s="19"/>
    </row>
    <row r="31" spans="1:6" ht="12.75" customHeight="1">
      <c r="A31" s="19" t="s">
        <v>38</v>
      </c>
      <c r="B31" s="25" t="s">
        <v>39</v>
      </c>
      <c r="C31" s="58"/>
      <c r="D31" s="21"/>
      <c r="E31" s="21"/>
      <c r="F31" s="19"/>
    </row>
    <row r="32" spans="1:6" ht="12.75" customHeight="1">
      <c r="A32" s="19" t="s">
        <v>40</v>
      </c>
      <c r="B32" s="25" t="s">
        <v>41</v>
      </c>
      <c r="C32" s="58">
        <v>100000</v>
      </c>
      <c r="D32" s="21">
        <v>100000</v>
      </c>
      <c r="E32" s="21">
        <v>0</v>
      </c>
      <c r="F32" s="50">
        <f>+E32/D32</f>
        <v>0</v>
      </c>
    </row>
    <row r="33" spans="1:6" ht="25.5" customHeight="1">
      <c r="A33" s="19"/>
      <c r="B33" s="25" t="s">
        <v>42</v>
      </c>
      <c r="C33" s="58"/>
      <c r="D33" s="21"/>
      <c r="E33" s="21"/>
      <c r="F33" s="19"/>
    </row>
    <row r="34" spans="1:6" ht="12.75" customHeight="1">
      <c r="A34" s="19"/>
      <c r="B34" s="25" t="s">
        <v>43</v>
      </c>
      <c r="C34" s="58"/>
      <c r="D34" s="21"/>
      <c r="E34" s="21"/>
      <c r="F34" s="19"/>
    </row>
    <row r="35" spans="1:6" ht="12.75" customHeight="1">
      <c r="A35" s="19"/>
      <c r="B35" s="25" t="s">
        <v>44</v>
      </c>
      <c r="C35" s="58"/>
      <c r="D35" s="21"/>
      <c r="E35" s="21"/>
      <c r="F35" s="19"/>
    </row>
    <row r="36" spans="1:6" ht="12.75" customHeight="1">
      <c r="A36" s="19" t="s">
        <v>45</v>
      </c>
      <c r="B36" s="25" t="s">
        <v>46</v>
      </c>
      <c r="C36" s="58">
        <v>100000</v>
      </c>
      <c r="D36" s="21">
        <v>100000</v>
      </c>
      <c r="E36" s="21">
        <v>31055</v>
      </c>
      <c r="F36" s="50">
        <f>+E36/D36</f>
        <v>0.31054999999999999</v>
      </c>
    </row>
    <row r="37" spans="1:6" ht="12.75" customHeight="1">
      <c r="A37" s="19"/>
      <c r="B37" s="25" t="s">
        <v>47</v>
      </c>
      <c r="C37" s="58"/>
      <c r="D37" s="21"/>
      <c r="E37" s="21"/>
      <c r="F37" s="19"/>
    </row>
    <row r="38" spans="1:6" ht="12.75" customHeight="1">
      <c r="A38" s="19" t="s">
        <v>48</v>
      </c>
      <c r="B38" s="25" t="s">
        <v>49</v>
      </c>
      <c r="C38" s="58"/>
      <c r="D38" s="21"/>
      <c r="E38" s="21"/>
      <c r="F38" s="19"/>
    </row>
    <row r="39" spans="1:6" ht="12.75" customHeight="1">
      <c r="A39" s="19" t="s">
        <v>50</v>
      </c>
      <c r="B39" s="25" t="s">
        <v>51</v>
      </c>
      <c r="C39" s="58">
        <v>1300000</v>
      </c>
      <c r="D39" s="21">
        <v>1300000</v>
      </c>
      <c r="E39" s="21">
        <v>555747</v>
      </c>
      <c r="F39" s="50">
        <f>+E39/D39</f>
        <v>0.4274976923076923</v>
      </c>
    </row>
    <row r="40" spans="1:6" ht="12.75" customHeight="1">
      <c r="A40" s="19" t="s">
        <v>105</v>
      </c>
      <c r="B40" s="25" t="s">
        <v>99</v>
      </c>
      <c r="C40" s="58"/>
      <c r="D40" s="21"/>
      <c r="E40" s="21"/>
      <c r="F40" s="19"/>
    </row>
    <row r="41" spans="1:6" ht="12.75" customHeight="1">
      <c r="A41" s="19"/>
      <c r="B41" s="25" t="s">
        <v>100</v>
      </c>
      <c r="C41" s="58"/>
      <c r="D41" s="21"/>
      <c r="E41" s="21"/>
      <c r="F41" s="19"/>
    </row>
    <row r="42" spans="1:6" ht="12.75" customHeight="1">
      <c r="A42" s="19"/>
      <c r="B42" s="25" t="s">
        <v>101</v>
      </c>
      <c r="C42" s="58"/>
      <c r="D42" s="21"/>
      <c r="E42" s="21"/>
      <c r="F42" s="19"/>
    </row>
    <row r="43" spans="1:6" ht="12.75" customHeight="1">
      <c r="A43" s="19" t="s">
        <v>52</v>
      </c>
      <c r="B43" s="25" t="s">
        <v>53</v>
      </c>
      <c r="C43" s="58"/>
      <c r="D43" s="21"/>
      <c r="E43" s="21"/>
      <c r="F43" s="19"/>
    </row>
    <row r="44" spans="1:6" ht="12.75" customHeight="1">
      <c r="A44" s="19"/>
      <c r="B44" s="25" t="s">
        <v>91</v>
      </c>
      <c r="C44" s="58"/>
      <c r="D44" s="21"/>
      <c r="E44" s="21"/>
      <c r="F44" s="19"/>
    </row>
    <row r="45" spans="1:6" ht="12.75" customHeight="1">
      <c r="A45" s="19"/>
      <c r="B45" s="25" t="s">
        <v>54</v>
      </c>
      <c r="C45" s="58"/>
      <c r="D45" s="21"/>
      <c r="E45" s="21"/>
      <c r="F45" s="19"/>
    </row>
    <row r="46" spans="1:6" ht="12.75" customHeight="1">
      <c r="A46" s="19" t="s">
        <v>55</v>
      </c>
      <c r="B46" s="25" t="s">
        <v>56</v>
      </c>
      <c r="C46" s="58"/>
      <c r="D46" s="21"/>
      <c r="E46" s="21"/>
      <c r="F46" s="19"/>
    </row>
    <row r="47" spans="1:6" ht="12.75" customHeight="1">
      <c r="A47" s="19"/>
      <c r="B47" s="25" t="s">
        <v>57</v>
      </c>
      <c r="C47" s="58"/>
      <c r="D47" s="21"/>
      <c r="E47" s="21"/>
      <c r="F47" s="19"/>
    </row>
    <row r="48" spans="1:6" ht="12.75" customHeight="1">
      <c r="A48" s="19" t="s">
        <v>58</v>
      </c>
      <c r="B48" s="25" t="s">
        <v>92</v>
      </c>
      <c r="C48" s="58">
        <v>1200000</v>
      </c>
      <c r="D48" s="21">
        <v>1200000</v>
      </c>
      <c r="E48" s="21">
        <v>0</v>
      </c>
      <c r="F48" s="50">
        <f>+E48/D48</f>
        <v>0</v>
      </c>
    </row>
    <row r="49" spans="1:6" ht="12.75" customHeight="1">
      <c r="A49" s="19"/>
      <c r="B49" s="25" t="s">
        <v>59</v>
      </c>
      <c r="C49" s="67"/>
      <c r="D49" s="21"/>
      <c r="E49" s="21"/>
      <c r="F49" s="19"/>
    </row>
    <row r="50" spans="1:6" ht="12.75" customHeight="1">
      <c r="A50" s="19" t="s">
        <v>60</v>
      </c>
      <c r="B50" s="25" t="s">
        <v>61</v>
      </c>
      <c r="C50" s="58"/>
      <c r="D50" s="21"/>
      <c r="E50" s="21"/>
      <c r="F50" s="19"/>
    </row>
    <row r="51" spans="1:6" ht="24.75" customHeight="1">
      <c r="A51" s="25"/>
      <c r="B51" s="25" t="s">
        <v>62</v>
      </c>
      <c r="C51" s="58"/>
      <c r="D51" s="21"/>
      <c r="E51" s="21"/>
      <c r="F51" s="19"/>
    </row>
    <row r="52" spans="1:6" ht="12.75" customHeight="1">
      <c r="A52" s="19" t="s">
        <v>63</v>
      </c>
      <c r="B52" s="25" t="s">
        <v>64</v>
      </c>
      <c r="C52" s="58">
        <v>200000</v>
      </c>
      <c r="D52" s="21">
        <v>200000</v>
      </c>
      <c r="E52" s="21">
        <v>0</v>
      </c>
      <c r="F52" s="50">
        <f>+E52/D52</f>
        <v>0</v>
      </c>
    </row>
    <row r="53" spans="1:6" ht="39.75" customHeight="1">
      <c r="A53" s="19"/>
      <c r="B53" s="25" t="s">
        <v>104</v>
      </c>
      <c r="C53" s="58"/>
      <c r="D53" s="21"/>
      <c r="E53" s="21"/>
      <c r="F53" s="19"/>
    </row>
    <row r="54" spans="1:6" ht="12.75" customHeight="1">
      <c r="A54" s="19" t="s">
        <v>65</v>
      </c>
      <c r="B54" s="25" t="s">
        <v>66</v>
      </c>
      <c r="C54" s="58">
        <v>0</v>
      </c>
      <c r="D54" s="21">
        <v>720542</v>
      </c>
      <c r="E54" s="21">
        <v>720542</v>
      </c>
      <c r="F54" s="50">
        <f>+E54/D54</f>
        <v>1</v>
      </c>
    </row>
    <row r="55" spans="1:6" ht="56.25" customHeight="1">
      <c r="A55" s="19"/>
      <c r="B55" s="25" t="s">
        <v>67</v>
      </c>
      <c r="C55" s="58"/>
      <c r="D55" s="21"/>
      <c r="E55" s="21"/>
      <c r="F55" s="19"/>
    </row>
    <row r="56" spans="1:6" ht="12.75" customHeight="1">
      <c r="A56" s="19" t="s">
        <v>68</v>
      </c>
      <c r="B56" s="25" t="s">
        <v>69</v>
      </c>
      <c r="C56" s="58"/>
      <c r="D56" s="21"/>
      <c r="E56" s="21"/>
      <c r="F56" s="19"/>
    </row>
    <row r="57" spans="1:6" ht="12.75" customHeight="1">
      <c r="A57" s="19" t="s">
        <v>70</v>
      </c>
      <c r="B57" s="25" t="s">
        <v>71</v>
      </c>
      <c r="C57" s="58">
        <v>240000</v>
      </c>
      <c r="D57" s="21">
        <v>240000</v>
      </c>
      <c r="E57" s="21">
        <v>102047</v>
      </c>
      <c r="F57" s="50">
        <f>+E57/D57</f>
        <v>0.42519583333333333</v>
      </c>
    </row>
    <row r="58" spans="1:6" ht="12.75" customHeight="1">
      <c r="A58" s="19"/>
      <c r="B58" s="25" t="s">
        <v>72</v>
      </c>
      <c r="C58" s="58"/>
      <c r="D58" s="21"/>
      <c r="E58" s="21"/>
      <c r="F58" s="19"/>
    </row>
    <row r="59" spans="1:6" ht="12.75" customHeight="1">
      <c r="A59" s="19" t="s">
        <v>73</v>
      </c>
      <c r="B59" s="25" t="s">
        <v>102</v>
      </c>
      <c r="C59" s="58"/>
      <c r="D59" s="21"/>
      <c r="E59" s="21"/>
      <c r="F59" s="19"/>
    </row>
    <row r="60" spans="1:6" ht="12.75" customHeight="1">
      <c r="A60" s="19"/>
      <c r="B60" s="25" t="s">
        <v>74</v>
      </c>
      <c r="C60" s="58"/>
      <c r="D60" s="21"/>
      <c r="E60" s="21"/>
      <c r="F60" s="19"/>
    </row>
    <row r="61" spans="1:6" ht="12.75" customHeight="1">
      <c r="A61" s="19" t="s">
        <v>75</v>
      </c>
      <c r="B61" s="25" t="s">
        <v>76</v>
      </c>
      <c r="C61" s="58"/>
      <c r="D61" s="21"/>
      <c r="E61" s="21"/>
      <c r="F61" s="19"/>
    </row>
    <row r="62" spans="1:6" ht="12.75" customHeight="1">
      <c r="A62" s="19" t="s">
        <v>77</v>
      </c>
      <c r="B62" s="25" t="s">
        <v>78</v>
      </c>
      <c r="C62" s="58">
        <v>14150000</v>
      </c>
      <c r="D62" s="21">
        <f>14150000-D64-D70</f>
        <v>12609996</v>
      </c>
      <c r="E62" s="21">
        <v>6261253</v>
      </c>
      <c r="F62" s="50">
        <f>+E62/D62</f>
        <v>0.49653092673463178</v>
      </c>
    </row>
    <row r="63" spans="1:6" ht="12.75" customHeight="1">
      <c r="A63" s="19"/>
      <c r="B63" s="25" t="s">
        <v>79</v>
      </c>
      <c r="C63" s="58"/>
      <c r="D63" s="21"/>
      <c r="E63" s="21"/>
      <c r="F63" s="19"/>
    </row>
    <row r="64" spans="1:6" ht="12.75" customHeight="1">
      <c r="A64" s="19" t="s">
        <v>80</v>
      </c>
      <c r="B64" s="25" t="s">
        <v>81</v>
      </c>
      <c r="C64" s="58"/>
      <c r="D64" s="21">
        <v>1535000</v>
      </c>
      <c r="E64" s="21">
        <v>1535000</v>
      </c>
      <c r="F64" s="50">
        <f>+E64/D64</f>
        <v>1</v>
      </c>
    </row>
    <row r="65" spans="1:6" ht="12.75" customHeight="1">
      <c r="A65" s="19"/>
      <c r="B65" s="25" t="s">
        <v>103</v>
      </c>
      <c r="C65" s="58"/>
      <c r="D65" s="21"/>
      <c r="E65" s="21"/>
      <c r="F65" s="19"/>
    </row>
    <row r="66" spans="1:6" ht="12.75" customHeight="1">
      <c r="A66" s="19" t="s">
        <v>82</v>
      </c>
      <c r="B66" s="25" t="s">
        <v>83</v>
      </c>
      <c r="C66" s="58"/>
      <c r="D66" s="21"/>
      <c r="E66" s="21"/>
      <c r="F66" s="19"/>
    </row>
    <row r="67" spans="1:6" ht="12.75" customHeight="1">
      <c r="A67" s="19"/>
      <c r="B67" s="25" t="s">
        <v>110</v>
      </c>
      <c r="C67" s="58"/>
      <c r="D67" s="21"/>
      <c r="E67" s="21"/>
      <c r="F67" s="19"/>
    </row>
    <row r="68" spans="1:6" ht="12.75" customHeight="1">
      <c r="A68" s="19" t="s">
        <v>85</v>
      </c>
      <c r="B68" s="25" t="s">
        <v>86</v>
      </c>
      <c r="C68" s="58"/>
      <c r="D68" s="21"/>
      <c r="E68" s="21"/>
      <c r="F68" s="19"/>
    </row>
    <row r="69" spans="1:6" ht="12.75" customHeight="1">
      <c r="A69" s="19"/>
      <c r="B69" s="25" t="s">
        <v>87</v>
      </c>
      <c r="C69" s="58"/>
      <c r="D69" s="21"/>
      <c r="E69" s="21"/>
      <c r="F69" s="19"/>
    </row>
    <row r="70" spans="1:6" ht="12.75" customHeight="1">
      <c r="A70" s="19" t="s">
        <v>88</v>
      </c>
      <c r="B70" s="25" t="s">
        <v>89</v>
      </c>
      <c r="C70" s="58">
        <v>0</v>
      </c>
      <c r="D70" s="21">
        <v>5004</v>
      </c>
      <c r="E70" s="21">
        <v>5004</v>
      </c>
      <c r="F70" s="50">
        <f>+E70/D70</f>
        <v>1</v>
      </c>
    </row>
    <row r="71" spans="1:6" ht="12.75" customHeight="1">
      <c r="A71" s="19"/>
      <c r="B71" s="25" t="s">
        <v>93</v>
      </c>
      <c r="C71" s="58"/>
      <c r="D71" s="21"/>
      <c r="E71" s="21"/>
      <c r="F71" s="19"/>
    </row>
    <row r="72" spans="1:6" ht="12.75" customHeight="1">
      <c r="A72" s="42"/>
      <c r="B72" s="28"/>
      <c r="C72" s="58"/>
      <c r="D72" s="21"/>
      <c r="E72" s="21"/>
      <c r="F72" s="59"/>
    </row>
    <row r="73" spans="1:6" ht="17.25" customHeight="1">
      <c r="A73" s="10"/>
      <c r="B73" s="7" t="s">
        <v>395</v>
      </c>
      <c r="C73" s="14">
        <f>C3+C19+C22</f>
        <v>91861729</v>
      </c>
      <c r="D73" s="14">
        <f>D3+D19+D22</f>
        <v>91861729</v>
      </c>
      <c r="E73" s="14">
        <f>E3+E19+E22</f>
        <v>47891456</v>
      </c>
      <c r="F73" s="51">
        <f>E73/D73</f>
        <v>0.52134285432402427</v>
      </c>
    </row>
    <row r="74" spans="1:6" ht="12.75" customHeight="1">
      <c r="D74" s="21"/>
      <c r="E74" s="21"/>
      <c r="F74" s="59"/>
    </row>
    <row r="75" spans="1:6" s="83" customFormat="1" ht="12.75" customHeight="1">
      <c r="A75" s="5" t="s">
        <v>297</v>
      </c>
      <c r="B75" s="4" t="s">
        <v>298</v>
      </c>
      <c r="C75" s="90">
        <f>SUM(C76:C77)</f>
        <v>22470469</v>
      </c>
      <c r="D75" s="56">
        <f>SUM(D76:D77)</f>
        <v>70000000</v>
      </c>
      <c r="E75" s="56">
        <f>+E76+E77+E78</f>
        <v>36924098</v>
      </c>
      <c r="F75" s="51">
        <f>E75/D75</f>
        <v>0.52748711428571426</v>
      </c>
    </row>
    <row r="76" spans="1:6" ht="12.75" customHeight="1">
      <c r="A76" s="19" t="s">
        <v>309</v>
      </c>
      <c r="B76" s="25" t="s">
        <v>310</v>
      </c>
      <c r="C76" s="64">
        <v>17693247</v>
      </c>
      <c r="D76" s="21">
        <v>60000000</v>
      </c>
      <c r="E76" s="21">
        <v>29047036</v>
      </c>
      <c r="F76" s="61"/>
    </row>
    <row r="77" spans="1:6" ht="12.75" customHeight="1">
      <c r="A77" s="19" t="s">
        <v>312</v>
      </c>
      <c r="B77" s="25" t="s">
        <v>313</v>
      </c>
      <c r="C77" s="64">
        <v>4777222</v>
      </c>
      <c r="D77" s="21">
        <v>10000000</v>
      </c>
      <c r="E77" s="21">
        <v>7846446</v>
      </c>
      <c r="F77" s="61"/>
    </row>
    <row r="78" spans="1:6" ht="12.75" customHeight="1">
      <c r="A78" s="86" t="s">
        <v>422</v>
      </c>
      <c r="B78" s="89" t="s">
        <v>323</v>
      </c>
      <c r="C78" s="64"/>
      <c r="D78" s="58"/>
      <c r="E78" s="58">
        <f>30443+10+163</f>
        <v>30616</v>
      </c>
      <c r="F78" s="61"/>
    </row>
    <row r="79" spans="1:6" s="83" customFormat="1" ht="12.75" customHeight="1">
      <c r="A79" s="5" t="s">
        <v>349</v>
      </c>
      <c r="B79" s="4" t="s">
        <v>350</v>
      </c>
      <c r="C79" s="90">
        <f>+C80+C81</f>
        <v>69391260</v>
      </c>
      <c r="D79" s="56">
        <f>+D80+D81</f>
        <v>21861729</v>
      </c>
      <c r="E79" s="56">
        <f>SUM(E80)</f>
        <v>9128262</v>
      </c>
      <c r="F79" s="51">
        <f>+E79/D79</f>
        <v>0.41754529113410932</v>
      </c>
    </row>
    <row r="80" spans="1:6" ht="12.75" customHeight="1">
      <c r="A80" s="86" t="s">
        <v>375</v>
      </c>
      <c r="B80" s="25" t="s">
        <v>341</v>
      </c>
      <c r="C80" s="64">
        <v>67869196</v>
      </c>
      <c r="D80" s="64">
        <f>67869196-(D76-C76)-(D77-C77)</f>
        <v>20339665</v>
      </c>
      <c r="E80" s="21">
        <v>9128262</v>
      </c>
      <c r="F80" s="61">
        <f>+E80/D80</f>
        <v>0.44879116740614949</v>
      </c>
    </row>
    <row r="81" spans="1:6" ht="12.75" customHeight="1">
      <c r="A81" s="19" t="s">
        <v>363</v>
      </c>
      <c r="B81" s="25" t="s">
        <v>364</v>
      </c>
      <c r="C81" s="64">
        <v>1522064</v>
      </c>
      <c r="D81" s="21">
        <v>1522064</v>
      </c>
      <c r="E81" s="21">
        <v>0</v>
      </c>
      <c r="F81" s="59"/>
    </row>
    <row r="82" spans="1:6" ht="21.75" customHeight="1">
      <c r="A82" s="7"/>
      <c r="B82" s="7" t="s">
        <v>393</v>
      </c>
      <c r="C82" s="14">
        <f>+C75+C79</f>
        <v>91861729</v>
      </c>
      <c r="D82" s="14">
        <f>+D75+D79</f>
        <v>91861729</v>
      </c>
      <c r="E82" s="14">
        <f>+E75+E79</f>
        <v>46052360</v>
      </c>
      <c r="F82" s="51">
        <f>E82/D82</f>
        <v>0.50132259104332777</v>
      </c>
    </row>
  </sheetData>
  <mergeCells count="1">
    <mergeCell ref="A1:F1"/>
  </mergeCells>
  <phoneticPr fontId="2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1. Sülysáp összesen</vt:lpstr>
      <vt:lpstr> 2. Önk. Bevételek</vt:lpstr>
      <vt:lpstr>3. Önk. Kiadások</vt:lpstr>
      <vt:lpstr>4. Gondozási Kp.</vt:lpstr>
      <vt:lpstr>5. Csicsergő</vt:lpstr>
      <vt:lpstr>6. Gólyahír</vt:lpstr>
      <vt:lpstr>7. Polg.Hiv.</vt:lpstr>
      <vt:lpstr>8. WAMKK</vt:lpstr>
      <vt:lpstr>9. Közp. Konyha</vt:lpstr>
      <vt:lpstr>10. Pótelőirányzatok</vt:lpstr>
      <vt:lpstr>' 2. Önk. Bevételek'!Nyomtatási_terület</vt:lpstr>
      <vt:lpstr>'1. Sülysáp összesen'!Nyomtatási_terület</vt:lpstr>
      <vt:lpstr>'7. Polg.Hiv.'!Nyomtatási_terület</vt:lpstr>
    </vt:vector>
  </TitlesOfParts>
  <Company>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Testületi ügyintéző</cp:lastModifiedBy>
  <cp:lastPrinted>2014-08-14T13:36:36Z</cp:lastPrinted>
  <dcterms:created xsi:type="dcterms:W3CDTF">2014-01-15T07:36:54Z</dcterms:created>
  <dcterms:modified xsi:type="dcterms:W3CDTF">2015-08-06T14:26:33Z</dcterms:modified>
</cp:coreProperties>
</file>